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D:\ConradH\Documents\eElectronics\General_Radio_Corp\GR 1559 Mic Calibrator\"/>
    </mc:Choice>
  </mc:AlternateContent>
  <xr:revisionPtr revIDLastSave="0" documentId="13_ncr:1_{762DF099-FA65-4AB3-9EBF-B5ACDD638F91}" xr6:coauthVersionLast="47" xr6:coauthVersionMax="47" xr10:uidLastSave="{00000000-0000-0000-0000-000000000000}"/>
  <bookViews>
    <workbookView xWindow="-120" yWindow="-120" windowWidth="29040" windowHeight="15840" xr2:uid="{03A7FE68-368E-44F3-B1AF-81191D8154A6}"/>
  </bookViews>
  <sheets>
    <sheet name="Introduction" sheetId="1" r:id="rId1"/>
    <sheet name="Barometric Pressure" sheetId="2" r:id="rId2"/>
    <sheet name="Mechanical Service" sheetId="9" r:id="rId3"/>
    <sheet name="Calibration" sheetId="8" r:id="rId4"/>
    <sheet name="Switch Functions" sheetId="3" r:id="rId5"/>
    <sheet name="The Red Dot" sheetId="10" r:id="rId6"/>
    <sheet name="Range Switch Resistance Error" sheetId="5" r:id="rId7"/>
    <sheet name="dB and Small Dial" sheetId="6" r:id="rId8"/>
    <sheet name="Accuracy" sheetId="7"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68" i="7" l="1"/>
  <c r="K68" i="7"/>
  <c r="J68" i="7"/>
  <c r="I68" i="7"/>
  <c r="H68" i="7"/>
  <c r="G68" i="7"/>
  <c r="F68" i="7"/>
  <c r="K66" i="7"/>
  <c r="K64" i="7"/>
  <c r="K67" i="7"/>
  <c r="J67" i="7"/>
  <c r="I67" i="7"/>
  <c r="H67" i="7"/>
  <c r="H66" i="7"/>
  <c r="G67" i="7"/>
  <c r="G66" i="7"/>
  <c r="G65" i="7"/>
  <c r="F67" i="7"/>
  <c r="F66" i="7"/>
  <c r="K63" i="7"/>
  <c r="C26" i="10"/>
  <c r="C24" i="10"/>
  <c r="C20" i="10"/>
  <c r="D57" i="6"/>
  <c r="D58" i="6" s="1"/>
  <c r="D61" i="6" s="1"/>
  <c r="V29" i="6"/>
  <c r="V35" i="6" s="1"/>
  <c r="Y22" i="6"/>
  <c r="V31" i="6"/>
  <c r="C27" i="10" l="1"/>
  <c r="C28" i="10"/>
  <c r="V32" i="6"/>
  <c r="V33" i="6" s="1"/>
  <c r="V36" i="6"/>
  <c r="V37" i="6" s="1"/>
  <c r="R32" i="2"/>
  <c r="R31" i="2"/>
  <c r="R6" i="2"/>
  <c r="R7" i="2" s="1"/>
  <c r="R8" i="2" s="1"/>
  <c r="R9" i="2" s="1"/>
  <c r="R10" i="2" s="1"/>
  <c r="R11" i="2" s="1"/>
  <c r="R12" i="2" s="1"/>
  <c r="R13" i="2" s="1"/>
  <c r="R14" i="2" s="1"/>
  <c r="R15" i="2" s="1"/>
  <c r="R16" i="2" s="1"/>
  <c r="R17" i="2" s="1"/>
  <c r="R18" i="2" s="1"/>
  <c r="R19" i="2" s="1"/>
  <c r="R20" i="2" s="1"/>
  <c r="R21" i="2" s="1"/>
  <c r="R22" i="2" s="1"/>
  <c r="R23" i="2" s="1"/>
  <c r="R24" i="2" s="1"/>
  <c r="R25" i="2" s="1"/>
  <c r="R26" i="2" s="1"/>
  <c r="R27" i="2" s="1"/>
  <c r="R28" i="2" s="1"/>
  <c r="R29" i="2" s="1"/>
  <c r="D30" i="6" l="1"/>
  <c r="D48" i="6" l="1"/>
  <c r="D44" i="6" l="1"/>
  <c r="D49" i="6" s="1"/>
  <c r="D23" i="6" l="1"/>
  <c r="L19" i="3" l="1"/>
  <c r="D37" i="6"/>
  <c r="D38" i="6" s="1"/>
  <c r="F23" i="5" l="1"/>
  <c r="H23" i="5" s="1"/>
  <c r="F22" i="5"/>
  <c r="H22" i="5" s="1"/>
  <c r="F21" i="5"/>
  <c r="H21" i="5" s="1"/>
  <c r="F20" i="5"/>
  <c r="H20" i="5" s="1"/>
  <c r="F15" i="5"/>
  <c r="F14" i="5"/>
  <c r="F13" i="5"/>
  <c r="F12" i="5"/>
  <c r="K21" i="2" l="1"/>
  <c r="K16" i="2"/>
  <c r="K15" i="2" l="1"/>
  <c r="S29" i="2" s="1"/>
  <c r="K14" i="2"/>
  <c r="K26" i="2" s="1"/>
  <c r="S7" i="2" l="1"/>
  <c r="S25" i="2"/>
  <c r="S22" i="2"/>
  <c r="S15" i="2"/>
  <c r="S17" i="2"/>
  <c r="S12" i="2"/>
  <c r="S20" i="2"/>
  <c r="S23" i="2"/>
  <c r="S14" i="2"/>
  <c r="S28" i="2"/>
  <c r="S8" i="2"/>
  <c r="S26" i="2"/>
  <c r="S5" i="2"/>
  <c r="K23" i="2"/>
  <c r="K27" i="2" s="1"/>
  <c r="S16" i="2"/>
  <c r="S11" i="2"/>
  <c r="S13" i="2"/>
  <c r="S24" i="2"/>
  <c r="S19" i="2"/>
  <c r="S21" i="2"/>
  <c r="S10" i="2"/>
  <c r="S18" i="2"/>
  <c r="S6" i="2"/>
  <c r="S9" i="2"/>
  <c r="S27" i="2"/>
</calcChain>
</file>

<file path=xl/sharedStrings.xml><?xml version="1.0" encoding="utf-8"?>
<sst xmlns="http://schemas.openxmlformats.org/spreadsheetml/2006/main" count="306" uniqueCount="179">
  <si>
    <t>Barometric Pressure</t>
  </si>
  <si>
    <t>Sea level referenced barometric pressure</t>
  </si>
  <si>
    <t>Altitude</t>
  </si>
  <si>
    <t>ft</t>
  </si>
  <si>
    <t xml:space="preserve">F </t>
  </si>
  <si>
    <t>mb</t>
  </si>
  <si>
    <t xml:space="preserve">m </t>
  </si>
  <si>
    <t>Read/Adjust Switch Functions</t>
  </si>
  <si>
    <t>Position</t>
  </si>
  <si>
    <t>Start</t>
  </si>
  <si>
    <t>Adj 1</t>
  </si>
  <si>
    <t>Read 1</t>
  </si>
  <si>
    <t>Read 2</t>
  </si>
  <si>
    <t>Adj 2</t>
  </si>
  <si>
    <t>Read 3</t>
  </si>
  <si>
    <t>Adj 3</t>
  </si>
  <si>
    <t>Read 4</t>
  </si>
  <si>
    <t>Adj 4</t>
  </si>
  <si>
    <t>Brake</t>
  </si>
  <si>
    <t>off</t>
  </si>
  <si>
    <t>on</t>
  </si>
  <si>
    <t>Drive Voltage</t>
  </si>
  <si>
    <t>disconnected</t>
  </si>
  <si>
    <t>PZT cylinder</t>
  </si>
  <si>
    <t>attenuator</t>
  </si>
  <si>
    <t>DUT</t>
  </si>
  <si>
    <t>reciprocal mic</t>
  </si>
  <si>
    <t>Measurement on SLM</t>
  </si>
  <si>
    <t>current sampling cap</t>
  </si>
  <si>
    <t>Accomplishes-</t>
  </si>
  <si>
    <t>step A of resistive insert technique</t>
  </si>
  <si>
    <t>step B of resistive insert technique</t>
  </si>
  <si>
    <t>difference in logs added to constant</t>
  </si>
  <si>
    <t>Set local barometric pressure as start constant</t>
  </si>
  <si>
    <t>add final log terms</t>
  </si>
  <si>
    <t>K</t>
  </si>
  <si>
    <t>Constant</t>
  </si>
  <si>
    <t>m/K</t>
  </si>
  <si>
    <t>Molar gas constant</t>
  </si>
  <si>
    <t>Molecular weight of air</t>
  </si>
  <si>
    <t>Gravity</t>
  </si>
  <si>
    <t>J/mole/K</t>
  </si>
  <si>
    <t>g/mole</t>
  </si>
  <si>
    <t>Sensitivity Range Switch Divider Mystery</t>
  </si>
  <si>
    <t>parallel</t>
  </si>
  <si>
    <t>Adj 1 Case</t>
  </si>
  <si>
    <t>minus 10</t>
  </si>
  <si>
    <t>normal</t>
  </si>
  <si>
    <t>plus 10</t>
  </si>
  <si>
    <t>plus 20</t>
  </si>
  <si>
    <t>Sw R</t>
  </si>
  <si>
    <t>series 1</t>
  </si>
  <si>
    <t>series 2</t>
  </si>
  <si>
    <t>total</t>
  </si>
  <si>
    <t>Read 2 Case</t>
  </si>
  <si>
    <t>dB</t>
  </si>
  <si>
    <t>Comments</t>
  </si>
  <si>
    <t>barometric pressure</t>
  </si>
  <si>
    <t>cavity volume</t>
  </si>
  <si>
    <t>E1 (ref)</t>
  </si>
  <si>
    <t>E2</t>
  </si>
  <si>
    <t>Result</t>
  </si>
  <si>
    <t>Required dB</t>
  </si>
  <si>
    <t>1 ubar is 73.9794 dB SPL</t>
  </si>
  <si>
    <t>6.32455532 ubar is 90 dB SPL</t>
  </si>
  <si>
    <t>0 dB SPL is 0.0002 dynes/cm^2 ( also equals 0.0002 ubar)</t>
  </si>
  <si>
    <t>mic reference level is 1V/ubar</t>
  </si>
  <si>
    <t>thus -60 dB mic sensitivity is 0.001 V from 73.9794 dB SPL</t>
  </si>
  <si>
    <t>Calibration</t>
  </si>
  <si>
    <t>Mechanical Service</t>
  </si>
  <si>
    <t>m/s²</t>
  </si>
  <si>
    <t>General dB from two levels</t>
  </si>
  <si>
    <t>General level from dB and reference level</t>
  </si>
  <si>
    <t>SPL</t>
  </si>
  <si>
    <t>dB re 0.0002 ubar</t>
  </si>
  <si>
    <t>Voltage</t>
  </si>
  <si>
    <t>Output for a given mic sensitivity</t>
  </si>
  <si>
    <t>Mic sensitivity</t>
  </si>
  <si>
    <t>dB re 1V/ubar</t>
  </si>
  <si>
    <t>ubar</t>
  </si>
  <si>
    <t>V</t>
  </si>
  <si>
    <t>and 90 dB SPL gives 0.006324 V (0.01788 p-p)</t>
  </si>
  <si>
    <t>SPL abs.</t>
  </si>
  <si>
    <t>sampling capacitor</t>
  </si>
  <si>
    <r>
      <rPr>
        <sz val="12"/>
        <color theme="1"/>
        <rFont val="Calibri"/>
        <family val="2"/>
      </rPr>
      <t>µ</t>
    </r>
    <r>
      <rPr>
        <sz val="12"/>
        <color theme="1"/>
        <rFont val="Arial"/>
        <family val="2"/>
      </rPr>
      <t>F</t>
    </r>
  </si>
  <si>
    <t>input level</t>
  </si>
  <si>
    <t>Temperature (outdoor)</t>
  </si>
  <si>
    <t>Typical V</t>
  </si>
  <si>
    <t>specific heat ratio</t>
  </si>
  <si>
    <t>microphone cv</t>
  </si>
  <si>
    <t>Total cavity volume</t>
  </si>
  <si>
    <t>constant</t>
  </si>
  <si>
    <r>
      <t>cm</t>
    </r>
    <r>
      <rPr>
        <sz val="12"/>
        <color theme="1"/>
        <rFont val="Calibri"/>
        <family val="2"/>
      </rPr>
      <t>³</t>
    </r>
  </si>
  <si>
    <t>meter</t>
  </si>
  <si>
    <t>dial</t>
  </si>
  <si>
    <t>sm dial</t>
  </si>
  <si>
    <t>more sensitive than DUT?</t>
  </si>
  <si>
    <t>match</t>
  </si>
  <si>
    <t>random</t>
  </si>
  <si>
    <r>
      <t>dynes/cm</t>
    </r>
    <r>
      <rPr>
        <sz val="12"/>
        <color theme="1"/>
        <rFont val="Calibri"/>
        <family val="2"/>
      </rPr>
      <t>²</t>
    </r>
  </si>
  <si>
    <t>result</t>
  </si>
  <si>
    <t>ratio</t>
  </si>
  <si>
    <t>cgs</t>
  </si>
  <si>
    <t>from manual, pg 20</t>
  </si>
  <si>
    <t>cm</t>
  </si>
  <si>
    <t>Sensitivity</t>
  </si>
  <si>
    <t>small mic gave 0.074 V on calibrator</t>
  </si>
  <si>
    <t>Capacitance of mic</t>
  </si>
  <si>
    <t>Capacitance of load</t>
  </si>
  <si>
    <t>pF</t>
  </si>
  <si>
    <t>Corrected voltage</t>
  </si>
  <si>
    <t>1560-P5 published 385 pF 15%</t>
  </si>
  <si>
    <t>Ê</t>
  </si>
  <si>
    <t>─</t>
  </si>
  <si>
    <t>barometer</t>
  </si>
  <si>
    <t>Initial Dial Readings</t>
  </si>
  <si>
    <t>dB (index mark here)</t>
  </si>
  <si>
    <t xml:space="preserve">dB  </t>
  </si>
  <si>
    <t>from manual, pg 21</t>
  </si>
  <si>
    <t>from constants at right</t>
  </si>
  <si>
    <t>Sensitivity for dB SPL applied to mic</t>
  </si>
  <si>
    <t>HP 3400A is 10 Mohm and 25 pF plus cable</t>
  </si>
  <si>
    <t>Things to remember</t>
  </si>
  <si>
    <t>this should be the open circuit value if we weren't loading it</t>
  </si>
  <si>
    <t>The Small Dial and Various dB utilities</t>
  </si>
  <si>
    <t>Pressure, in</t>
  </si>
  <si>
    <t>Corrected, mb</t>
  </si>
  <si>
    <t>degrees F</t>
  </si>
  <si>
    <t>ft. above sea lev.</t>
  </si>
  <si>
    <t>in hg</t>
  </si>
  <si>
    <t>Sea level psi</t>
  </si>
  <si>
    <t>Local psi</t>
  </si>
  <si>
    <t>psi</t>
  </si>
  <si>
    <t>Insert Attenuator Stuff</t>
  </si>
  <si>
    <t>R105 pot</t>
  </si>
  <si>
    <t>R106A to gnd</t>
  </si>
  <si>
    <t>R106B series</t>
  </si>
  <si>
    <t>R107 insert</t>
  </si>
  <si>
    <t>R108 insert</t>
  </si>
  <si>
    <t>R109 insert</t>
  </si>
  <si>
    <t>Total insert R</t>
  </si>
  <si>
    <t>VRMS</t>
  </si>
  <si>
    <t>V, CW</t>
  </si>
  <si>
    <t>Ω</t>
  </si>
  <si>
    <t>Ratio</t>
  </si>
  <si>
    <t>Input V, CCW</t>
  </si>
  <si>
    <t>New output V</t>
  </si>
  <si>
    <t>Zin</t>
  </si>
  <si>
    <t>for normal range</t>
  </si>
  <si>
    <t>at CW pot has no effect</t>
  </si>
  <si>
    <t>Ratio to full in</t>
  </si>
  <si>
    <t>Sig gen voltage</t>
  </si>
  <si>
    <t>Sig gen Z</t>
  </si>
  <si>
    <t>Atten voltage</t>
  </si>
  <si>
    <t>1559-B gives approximately 92 dB SPL for 50 VRMS input</t>
  </si>
  <si>
    <t>600 is required</t>
  </si>
  <si>
    <t>50 is maximum</t>
  </si>
  <si>
    <t>1559-B FS is 84 and 92 dB SPL, 8 dB difference</t>
  </si>
  <si>
    <t>Local barometric pressure (aka station pressure- you want this!)</t>
  </si>
  <si>
    <t>Output impedance of oscillator</t>
  </si>
  <si>
    <t>Load resistor</t>
  </si>
  <si>
    <t>A</t>
  </si>
  <si>
    <t xml:space="preserve">Open circuit voltage </t>
  </si>
  <si>
    <t>Loaded voltage</t>
  </si>
  <si>
    <t>Current</t>
  </si>
  <si>
    <t>Desired impedance</t>
  </si>
  <si>
    <t>Add</t>
  </si>
  <si>
    <t>Output impedance</t>
  </si>
  <si>
    <t>The Red Dot- You don't need to know any of this!</t>
  </si>
  <si>
    <t>Mic Serial</t>
  </si>
  <si>
    <t>odd</t>
  </si>
  <si>
    <t>DF</t>
  </si>
  <si>
    <t>1304-B</t>
  </si>
  <si>
    <t>Accuracy &amp; Records</t>
  </si>
  <si>
    <t>Type</t>
  </si>
  <si>
    <t>1560-P6</t>
  </si>
  <si>
    <t>C, 1 kHz, pF</t>
  </si>
  <si>
    <t>1971-9606</t>
  </si>
  <si>
    <t>1560-P5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</si>
</sst>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15" x14ac:knownFonts="1">
    <font>
      <sz val="11"/>
      <color theme="1"/>
      <name val="Calibri"/>
      <family val="2"/>
      <scheme val="minor"/>
    </font>
    <font>
      <sz val="12"/>
      <color theme="1"/>
      <name val="Arial"/>
      <family val="2"/>
    </font>
    <font>
      <sz val="12"/>
      <color rgb="FFFF0000"/>
      <name val="Arial"/>
      <family val="2"/>
    </font>
    <font>
      <sz val="12"/>
      <color rgb="FF0000FF"/>
      <name val="Arial"/>
      <family val="2"/>
    </font>
    <font>
      <b/>
      <sz val="16"/>
      <color theme="1"/>
      <name val="Arial"/>
      <family val="2"/>
    </font>
    <font>
      <b/>
      <i/>
      <sz val="12"/>
      <color theme="1"/>
      <name val="Arial"/>
      <family val="2"/>
    </font>
    <font>
      <sz val="12"/>
      <color theme="1"/>
      <name val="Calibri"/>
      <family val="2"/>
    </font>
    <font>
      <b/>
      <sz val="12"/>
      <color theme="1"/>
      <name val="Arial"/>
      <family val="2"/>
    </font>
    <font>
      <sz val="12"/>
      <name val="Arial"/>
      <family val="2"/>
    </font>
    <font>
      <sz val="11"/>
      <name val="Calibri"/>
      <family val="2"/>
      <scheme val="minor"/>
    </font>
    <font>
      <sz val="12"/>
      <color theme="1"/>
      <name val="Wingdings 2"/>
      <family val="1"/>
      <charset val="2"/>
    </font>
    <font>
      <i/>
      <sz val="12"/>
      <color theme="1"/>
      <name val="Arial"/>
      <family val="2"/>
    </font>
    <font>
      <sz val="12"/>
      <name val="Segoe UI"/>
      <family val="2"/>
    </font>
    <font>
      <sz val="12"/>
      <color theme="1"/>
      <name val="Segoe UI"/>
      <family val="2"/>
    </font>
    <font>
      <sz val="11"/>
      <color theme="1"/>
      <name val="Arial"/>
      <family val="2"/>
    </font>
  </fonts>
  <fills count="2">
    <fill>
      <patternFill patternType="none"/>
    </fill>
    <fill>
      <patternFill patternType="gray125"/>
    </fill>
  </fills>
  <borders count="18">
    <border>
      <left/>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cellStyleXfs>
  <cellXfs count="55">
    <xf numFmtId="0" fontId="0" fillId="0" borderId="0" xfId="0"/>
    <xf numFmtId="0" fontId="1" fillId="0" borderId="0" xfId="0" applyFont="1"/>
    <xf numFmtId="0" fontId="1" fillId="0" borderId="0" xfId="0" applyFont="1" applyAlignment="1">
      <alignment horizontal="center"/>
    </xf>
    <xf numFmtId="0" fontId="2" fillId="0" borderId="0" xfId="0" applyFont="1"/>
    <xf numFmtId="0" fontId="3" fillId="0" borderId="0" xfId="0" applyFont="1"/>
    <xf numFmtId="0" fontId="4" fillId="0" borderId="0" xfId="0" applyFont="1"/>
    <xf numFmtId="0" fontId="5" fillId="0" borderId="0" xfId="0" applyFont="1"/>
    <xf numFmtId="2" fontId="2" fillId="0" borderId="0" xfId="0" applyNumberFormat="1" applyFont="1"/>
    <xf numFmtId="11" fontId="2" fillId="0" borderId="0" xfId="0" applyNumberFormat="1" applyFont="1"/>
    <xf numFmtId="11" fontId="1" fillId="0" borderId="0" xfId="0" applyNumberFormat="1" applyFont="1"/>
    <xf numFmtId="1" fontId="2" fillId="0" borderId="0" xfId="0" applyNumberFormat="1" applyFont="1"/>
    <xf numFmtId="0" fontId="7" fillId="0" borderId="0" xfId="0" applyFont="1"/>
    <xf numFmtId="0" fontId="8" fillId="0" borderId="0" xfId="0" applyFont="1"/>
    <xf numFmtId="1" fontId="8" fillId="0" borderId="0" xfId="0" applyNumberFormat="1" applyFont="1"/>
    <xf numFmtId="11" fontId="8" fillId="0" borderId="0" xfId="0" applyNumberFormat="1" applyFont="1"/>
    <xf numFmtId="165" fontId="8" fillId="0" borderId="0" xfId="0" applyNumberFormat="1" applyFont="1"/>
    <xf numFmtId="0" fontId="9" fillId="0" borderId="0" xfId="0" applyFont="1"/>
    <xf numFmtId="49" fontId="10" fillId="0" borderId="0" xfId="0" applyNumberFormat="1" applyFont="1" applyAlignment="1">
      <alignment horizontal="center"/>
    </xf>
    <xf numFmtId="49" fontId="7" fillId="0" borderId="0" xfId="0" applyNumberFormat="1" applyFont="1" applyAlignment="1">
      <alignment horizontal="center"/>
    </xf>
    <xf numFmtId="0" fontId="2" fillId="0" borderId="0" xfId="0" applyNumberFormat="1" applyFont="1"/>
    <xf numFmtId="0" fontId="11" fillId="0" borderId="0" xfId="0" applyFont="1"/>
    <xf numFmtId="0" fontId="1" fillId="0" borderId="1" xfId="0" applyFont="1" applyBorder="1"/>
    <xf numFmtId="0" fontId="1" fillId="0" borderId="2" xfId="0" applyFont="1" applyBorder="1"/>
    <xf numFmtId="0" fontId="0" fillId="0" borderId="3" xfId="0" applyBorder="1"/>
    <xf numFmtId="0" fontId="0" fillId="0" borderId="4" xfId="0" applyBorder="1"/>
    <xf numFmtId="2" fontId="2" fillId="0" borderId="3" xfId="0" applyNumberFormat="1" applyFont="1" applyBorder="1"/>
    <xf numFmtId="164" fontId="2" fillId="0" borderId="4" xfId="0" applyNumberFormat="1" applyFont="1" applyBorder="1"/>
    <xf numFmtId="2" fontId="2" fillId="0" borderId="5" xfId="0" applyNumberFormat="1" applyFont="1" applyBorder="1"/>
    <xf numFmtId="164" fontId="2" fillId="0" borderId="6" xfId="0" applyNumberFormat="1" applyFont="1" applyBorder="1"/>
    <xf numFmtId="0" fontId="2" fillId="0" borderId="0" xfId="0" applyNumberFormat="1" applyFont="1" applyFill="1" applyBorder="1"/>
    <xf numFmtId="0" fontId="12" fillId="0" borderId="0" xfId="0" applyFont="1"/>
    <xf numFmtId="165" fontId="2" fillId="0" borderId="0" xfId="0" applyNumberFormat="1" applyFont="1"/>
    <xf numFmtId="0" fontId="13" fillId="0" borderId="0" xfId="0" applyFont="1"/>
    <xf numFmtId="0" fontId="14" fillId="0" borderId="0" xfId="0" applyFont="1"/>
    <xf numFmtId="14" fontId="14" fillId="0" borderId="0" xfId="0" applyNumberFormat="1" applyFont="1"/>
    <xf numFmtId="0" fontId="1" fillId="0" borderId="8" xfId="0" applyFont="1" applyBorder="1"/>
    <xf numFmtId="0" fontId="1" fillId="0" borderId="9" xfId="0" applyFont="1" applyBorder="1"/>
    <xf numFmtId="164" fontId="2" fillId="0" borderId="9" xfId="0" applyNumberFormat="1" applyFont="1" applyBorder="1"/>
    <xf numFmtId="0" fontId="1" fillId="0" borderId="10" xfId="0" applyFont="1" applyBorder="1"/>
    <xf numFmtId="0" fontId="1" fillId="0" borderId="11" xfId="0" applyFont="1" applyBorder="1"/>
    <xf numFmtId="0" fontId="1" fillId="0" borderId="12" xfId="0" applyFont="1" applyBorder="1"/>
    <xf numFmtId="0" fontId="3" fillId="0" borderId="12" xfId="0" applyFont="1" applyBorder="1"/>
    <xf numFmtId="0" fontId="2" fillId="0" borderId="12" xfId="0" applyFont="1" applyBorder="1"/>
    <xf numFmtId="0" fontId="1" fillId="0" borderId="13" xfId="0" applyFont="1" applyBorder="1"/>
    <xf numFmtId="0" fontId="1" fillId="0" borderId="14" xfId="0" applyFont="1" applyBorder="1"/>
    <xf numFmtId="0" fontId="1" fillId="0" borderId="0" xfId="0" applyFont="1" applyBorder="1"/>
    <xf numFmtId="0" fontId="3" fillId="0" borderId="0" xfId="0" applyFont="1" applyBorder="1"/>
    <xf numFmtId="0" fontId="2" fillId="0" borderId="0" xfId="0" applyFont="1" applyBorder="1"/>
    <xf numFmtId="0" fontId="1" fillId="0" borderId="15" xfId="0" applyFont="1" applyBorder="1"/>
    <xf numFmtId="0" fontId="1" fillId="0" borderId="16" xfId="0" applyFont="1" applyBorder="1"/>
    <xf numFmtId="0" fontId="1" fillId="0" borderId="7" xfId="0" applyFont="1" applyBorder="1"/>
    <xf numFmtId="0" fontId="3" fillId="0" borderId="7" xfId="0" applyFont="1" applyBorder="1"/>
    <xf numFmtId="0" fontId="2" fillId="0" borderId="7" xfId="0" applyFont="1" applyBorder="1"/>
    <xf numFmtId="0" fontId="1" fillId="0" borderId="17" xfId="0" applyFont="1" applyBorder="1"/>
    <xf numFmtId="0" fontId="14" fillId="0" borderId="0" xfId="0" applyFont="1" applyAlignment="1">
      <alignment horizontal="right"/>
    </xf>
  </cellXfs>
  <cellStyles count="1">
    <cellStyle name="Normal" xfId="0" builtinId="0"/>
  </cellStyles>
  <dxfs count="0"/>
  <tableStyles count="0" defaultTableStyle="TableStyleMedium2" defaultPivotStyle="PivotStyleLight16"/>
  <colors>
    <mruColors>
      <color rgb="FF0000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mic 365</c:v>
          </c:tx>
          <c:spPr>
            <a:ln w="19050" cap="rnd">
              <a:solidFill>
                <a:schemeClr val="accent1"/>
              </a:solidFill>
              <a:round/>
            </a:ln>
            <a:effectLst/>
          </c:spPr>
          <c:marker>
            <c:symbol val="circle"/>
            <c:size val="5"/>
            <c:spPr>
              <a:solidFill>
                <a:schemeClr val="accent1"/>
              </a:solidFill>
              <a:ln w="9525">
                <a:solidFill>
                  <a:schemeClr val="accent1"/>
                </a:solidFill>
              </a:ln>
              <a:effectLst/>
            </c:spPr>
          </c:marker>
          <c:val>
            <c:numRef>
              <c:f>Accuracy!$F$63:$T$63</c:f>
              <c:numCache>
                <c:formatCode>General</c:formatCode>
                <c:ptCount val="15"/>
                <c:pt idx="0">
                  <c:v>-61.27</c:v>
                </c:pt>
                <c:pt idx="1">
                  <c:v>-61.2</c:v>
                </c:pt>
                <c:pt idx="2">
                  <c:v>-61.04</c:v>
                </c:pt>
                <c:pt idx="3">
                  <c:v>-61.12</c:v>
                </c:pt>
                <c:pt idx="4">
                  <c:v>-61.15</c:v>
                </c:pt>
                <c:pt idx="5">
                  <c:v>#N/A</c:v>
                </c:pt>
                <c:pt idx="6">
                  <c:v>-61.1</c:v>
                </c:pt>
                <c:pt idx="7">
                  <c:v>-61.1</c:v>
                </c:pt>
                <c:pt idx="8">
                  <c:v>-61.1</c:v>
                </c:pt>
                <c:pt idx="9">
                  <c:v>-61.18</c:v>
                </c:pt>
              </c:numCache>
            </c:numRef>
          </c:val>
          <c:smooth val="0"/>
          <c:extLst>
            <c:ext xmlns:c16="http://schemas.microsoft.com/office/drawing/2014/chart" uri="{C3380CC4-5D6E-409C-BE32-E72D297353CC}">
              <c16:uniqueId val="{00000000-260B-464E-BC3E-9759EA96FABA}"/>
            </c:ext>
          </c:extLst>
        </c:ser>
        <c:ser>
          <c:idx val="1"/>
          <c:order val="1"/>
          <c:tx>
            <c:v>mic 3177</c:v>
          </c:tx>
          <c:spPr>
            <a:ln w="19050" cap="rnd">
              <a:solidFill>
                <a:schemeClr val="accent2"/>
              </a:solidFill>
              <a:round/>
            </a:ln>
            <a:effectLst/>
          </c:spPr>
          <c:marker>
            <c:symbol val="circle"/>
            <c:size val="5"/>
            <c:spPr>
              <a:solidFill>
                <a:schemeClr val="accent2"/>
              </a:solidFill>
              <a:ln w="9525">
                <a:solidFill>
                  <a:schemeClr val="accent2"/>
                </a:solidFill>
              </a:ln>
              <a:effectLst/>
            </c:spPr>
          </c:marker>
          <c:val>
            <c:numRef>
              <c:f>Accuracy!$F$64:$T$64</c:f>
              <c:numCache>
                <c:formatCode>General</c:formatCode>
                <c:ptCount val="15"/>
                <c:pt idx="0">
                  <c:v>-61.13</c:v>
                </c:pt>
                <c:pt idx="1">
                  <c:v>-61.15</c:v>
                </c:pt>
                <c:pt idx="2">
                  <c:v>-61</c:v>
                </c:pt>
                <c:pt idx="3">
                  <c:v>-60.48</c:v>
                </c:pt>
                <c:pt idx="4">
                  <c:v>-61.4</c:v>
                </c:pt>
                <c:pt idx="5">
                  <c:v>#N/A</c:v>
                </c:pt>
                <c:pt idx="6">
                  <c:v>-61.4</c:v>
                </c:pt>
                <c:pt idx="7">
                  <c:v>-61.4</c:v>
                </c:pt>
                <c:pt idx="8">
                  <c:v>-61.4</c:v>
                </c:pt>
                <c:pt idx="9">
                  <c:v>-61.43</c:v>
                </c:pt>
              </c:numCache>
            </c:numRef>
          </c:val>
          <c:smooth val="0"/>
          <c:extLst>
            <c:ext xmlns:c16="http://schemas.microsoft.com/office/drawing/2014/chart" uri="{C3380CC4-5D6E-409C-BE32-E72D297353CC}">
              <c16:uniqueId val="{00000002-260B-464E-BC3E-9759EA96FABA}"/>
            </c:ext>
          </c:extLst>
        </c:ser>
        <c:ser>
          <c:idx val="2"/>
          <c:order val="2"/>
          <c:tx>
            <c:v>mic 4159</c:v>
          </c:tx>
          <c:spPr>
            <a:ln w="19050" cap="rnd">
              <a:solidFill>
                <a:schemeClr val="accent3"/>
              </a:solidFill>
              <a:round/>
            </a:ln>
            <a:effectLst/>
          </c:spPr>
          <c:marker>
            <c:symbol val="circle"/>
            <c:size val="5"/>
            <c:spPr>
              <a:solidFill>
                <a:schemeClr val="accent3"/>
              </a:solidFill>
              <a:ln w="9525">
                <a:solidFill>
                  <a:schemeClr val="accent3"/>
                </a:solidFill>
              </a:ln>
              <a:effectLst/>
            </c:spPr>
          </c:marker>
          <c:val>
            <c:numRef>
              <c:f>Accuracy!$F$65:$T$65</c:f>
              <c:numCache>
                <c:formatCode>General</c:formatCode>
                <c:ptCount val="15"/>
                <c:pt idx="0">
                  <c:v>-61.9</c:v>
                </c:pt>
                <c:pt idx="1">
                  <c:v>#N/A</c:v>
                </c:pt>
                <c:pt idx="2">
                  <c:v>-61.8</c:v>
                </c:pt>
                <c:pt idx="3">
                  <c:v>-61.7</c:v>
                </c:pt>
                <c:pt idx="4">
                  <c:v>-61.95</c:v>
                </c:pt>
                <c:pt idx="5">
                  <c:v>-61.9</c:v>
                </c:pt>
                <c:pt idx="6">
                  <c:v>-62.28</c:v>
                </c:pt>
                <c:pt idx="7">
                  <c:v>-61.75</c:v>
                </c:pt>
                <c:pt idx="8">
                  <c:v>-61.95</c:v>
                </c:pt>
                <c:pt idx="9">
                  <c:v>-61.75</c:v>
                </c:pt>
              </c:numCache>
            </c:numRef>
          </c:val>
          <c:smooth val="0"/>
          <c:extLst>
            <c:ext xmlns:c16="http://schemas.microsoft.com/office/drawing/2014/chart" uri="{C3380CC4-5D6E-409C-BE32-E72D297353CC}">
              <c16:uniqueId val="{00000003-260B-464E-BC3E-9759EA96FABA}"/>
            </c:ext>
          </c:extLst>
        </c:ser>
        <c:ser>
          <c:idx val="3"/>
          <c:order val="3"/>
          <c:tx>
            <c:v>mic 4199</c:v>
          </c:tx>
          <c:spPr>
            <a:ln w="19050" cap="rnd">
              <a:solidFill>
                <a:schemeClr val="accent4"/>
              </a:solidFill>
              <a:round/>
            </a:ln>
            <a:effectLst/>
          </c:spPr>
          <c:marker>
            <c:symbol val="circle"/>
            <c:size val="5"/>
            <c:spPr>
              <a:solidFill>
                <a:schemeClr val="accent4"/>
              </a:solidFill>
              <a:ln w="9525">
                <a:solidFill>
                  <a:schemeClr val="accent4"/>
                </a:solidFill>
              </a:ln>
              <a:effectLst/>
            </c:spPr>
          </c:marker>
          <c:val>
            <c:numRef>
              <c:f>Accuracy!$F$66:$T$66</c:f>
              <c:numCache>
                <c:formatCode>General</c:formatCode>
                <c:ptCount val="15"/>
                <c:pt idx="0">
                  <c:v>#N/A</c:v>
                </c:pt>
                <c:pt idx="1">
                  <c:v>#N/A</c:v>
                </c:pt>
                <c:pt idx="2">
                  <c:v>#N/A</c:v>
                </c:pt>
                <c:pt idx="3">
                  <c:v>-65.489999999999995</c:v>
                </c:pt>
                <c:pt idx="4">
                  <c:v>-65.2</c:v>
                </c:pt>
                <c:pt idx="5">
                  <c:v>#N/A</c:v>
                </c:pt>
                <c:pt idx="6">
                  <c:v>-65.2</c:v>
                </c:pt>
                <c:pt idx="7">
                  <c:v>-65.2</c:v>
                </c:pt>
                <c:pt idx="8">
                  <c:v>-65.3</c:v>
                </c:pt>
                <c:pt idx="9">
                  <c:v>-65.099999999999994</c:v>
                </c:pt>
              </c:numCache>
            </c:numRef>
          </c:val>
          <c:smooth val="0"/>
          <c:extLst>
            <c:ext xmlns:c16="http://schemas.microsoft.com/office/drawing/2014/chart" uri="{C3380CC4-5D6E-409C-BE32-E72D297353CC}">
              <c16:uniqueId val="{00000004-260B-464E-BC3E-9759EA96FABA}"/>
            </c:ext>
          </c:extLst>
        </c:ser>
        <c:ser>
          <c:idx val="4"/>
          <c:order val="4"/>
          <c:tx>
            <c:v>mic 6067</c:v>
          </c:tx>
          <c:spPr>
            <a:ln w="19050" cap="rnd">
              <a:solidFill>
                <a:schemeClr val="accent5"/>
              </a:solidFill>
              <a:round/>
            </a:ln>
            <a:effectLst/>
          </c:spPr>
          <c:marker>
            <c:symbol val="circle"/>
            <c:size val="5"/>
            <c:spPr>
              <a:solidFill>
                <a:schemeClr val="accent5"/>
              </a:solidFill>
              <a:ln w="9525">
                <a:solidFill>
                  <a:schemeClr val="accent5"/>
                </a:solidFill>
              </a:ln>
              <a:effectLst/>
            </c:spPr>
          </c:marker>
          <c:val>
            <c:numRef>
              <c:f>Accuracy!$F$67:$T$67</c:f>
              <c:numCache>
                <c:formatCode>General</c:formatCode>
                <c:ptCount val="15"/>
                <c:pt idx="0">
                  <c:v>#N/A</c:v>
                </c:pt>
                <c:pt idx="1">
                  <c:v>#N/A</c:v>
                </c:pt>
                <c:pt idx="2">
                  <c:v>#N/A</c:v>
                </c:pt>
                <c:pt idx="3">
                  <c:v>#N/A</c:v>
                </c:pt>
                <c:pt idx="4">
                  <c:v>#N/A</c:v>
                </c:pt>
                <c:pt idx="5">
                  <c:v>#N/A</c:v>
                </c:pt>
                <c:pt idx="6">
                  <c:v>-65.75</c:v>
                </c:pt>
                <c:pt idx="7">
                  <c:v>-65.75</c:v>
                </c:pt>
                <c:pt idx="8">
                  <c:v>-65.849999999999994</c:v>
                </c:pt>
                <c:pt idx="9">
                  <c:v>-65.8</c:v>
                </c:pt>
              </c:numCache>
            </c:numRef>
          </c:val>
          <c:smooth val="0"/>
          <c:extLst>
            <c:ext xmlns:c16="http://schemas.microsoft.com/office/drawing/2014/chart" uri="{C3380CC4-5D6E-409C-BE32-E72D297353CC}">
              <c16:uniqueId val="{00000005-260B-464E-BC3E-9759EA96FABA}"/>
            </c:ext>
          </c:extLst>
        </c:ser>
        <c:ser>
          <c:idx val="5"/>
          <c:order val="5"/>
          <c:tx>
            <c:v>mic odd</c:v>
          </c:tx>
          <c:spPr>
            <a:ln w="19050" cap="rnd">
              <a:solidFill>
                <a:schemeClr val="accent6"/>
              </a:solidFill>
              <a:round/>
            </a:ln>
            <a:effectLst/>
          </c:spPr>
          <c:marker>
            <c:symbol val="circle"/>
            <c:size val="5"/>
            <c:spPr>
              <a:solidFill>
                <a:schemeClr val="accent6"/>
              </a:solidFill>
              <a:ln w="9525">
                <a:solidFill>
                  <a:schemeClr val="accent6"/>
                </a:solidFill>
              </a:ln>
              <a:effectLst/>
            </c:spPr>
          </c:marker>
          <c:val>
            <c:numRef>
              <c:f>Accuracy!$F$68:$T$68</c:f>
              <c:numCache>
                <c:formatCode>General</c:formatCode>
                <c:ptCount val="15"/>
                <c:pt idx="0">
                  <c:v>#N/A</c:v>
                </c:pt>
                <c:pt idx="1">
                  <c:v>#N/A</c:v>
                </c:pt>
                <c:pt idx="2">
                  <c:v>#N/A</c:v>
                </c:pt>
                <c:pt idx="3">
                  <c:v>#N/A</c:v>
                </c:pt>
                <c:pt idx="4">
                  <c:v>#N/A</c:v>
                </c:pt>
                <c:pt idx="5">
                  <c:v>#N/A</c:v>
                </c:pt>
                <c:pt idx="6">
                  <c:v>-52.3</c:v>
                </c:pt>
                <c:pt idx="7">
                  <c:v>-52.4</c:v>
                </c:pt>
                <c:pt idx="8">
                  <c:v>-52.6</c:v>
                </c:pt>
                <c:pt idx="9">
                  <c:v>-52.4</c:v>
                </c:pt>
              </c:numCache>
            </c:numRef>
          </c:val>
          <c:smooth val="0"/>
          <c:extLst>
            <c:ext xmlns:c16="http://schemas.microsoft.com/office/drawing/2014/chart" uri="{C3380CC4-5D6E-409C-BE32-E72D297353CC}">
              <c16:uniqueId val="{00000006-260B-464E-BC3E-9759EA96FABA}"/>
            </c:ext>
          </c:extLst>
        </c:ser>
        <c:dLbls>
          <c:showLegendKey val="0"/>
          <c:showVal val="0"/>
          <c:showCatName val="0"/>
          <c:showSerName val="0"/>
          <c:showPercent val="0"/>
          <c:showBubbleSize val="0"/>
        </c:dLbls>
        <c:marker val="1"/>
        <c:smooth val="0"/>
        <c:axId val="245370600"/>
        <c:axId val="245373552"/>
      </c:lineChart>
      <c:catAx>
        <c:axId val="24537060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5373552"/>
        <c:crosses val="autoZero"/>
        <c:auto val="1"/>
        <c:lblAlgn val="ctr"/>
        <c:lblOffset val="100"/>
        <c:noMultiLvlLbl val="0"/>
      </c:catAx>
      <c:valAx>
        <c:axId val="245373552"/>
        <c:scaling>
          <c:orientation val="minMax"/>
          <c:max val="-50"/>
          <c:min val="-7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5370600"/>
        <c:crosses val="autoZero"/>
        <c:crossBetween val="between"/>
        <c:majorUnit val="1"/>
        <c:minorUnit val="0.5"/>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9.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9525</xdr:colOff>
      <xdr:row>1</xdr:row>
      <xdr:rowOff>9525</xdr:rowOff>
    </xdr:from>
    <xdr:to>
      <xdr:col>17</xdr:col>
      <xdr:colOff>9525</xdr:colOff>
      <xdr:row>30</xdr:row>
      <xdr:rowOff>180975</xdr:rowOff>
    </xdr:to>
    <xdr:sp macro="" textlink="">
      <xdr:nvSpPr>
        <xdr:cNvPr id="2" name="TextBox 1">
          <a:extLst>
            <a:ext uri="{FF2B5EF4-FFF2-40B4-BE49-F238E27FC236}">
              <a16:creationId xmlns:a16="http://schemas.microsoft.com/office/drawing/2014/main" id="{9D7804AB-5894-4487-A652-DB5804343691}"/>
            </a:ext>
          </a:extLst>
        </xdr:cNvPr>
        <xdr:cNvSpPr txBox="1"/>
      </xdr:nvSpPr>
      <xdr:spPr>
        <a:xfrm>
          <a:off x="619125" y="200025"/>
          <a:ext cx="9753600" cy="5695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b="1">
              <a:latin typeface="Arial" panose="020B0604020202020204" pitchFamily="34" charset="0"/>
              <a:cs typeface="Arial" panose="020B0604020202020204" pitchFamily="34" charset="0"/>
            </a:rPr>
            <a:t>General Radio Corporation 1559-B Microphone Reciprocity Calibrator Worksheet</a:t>
          </a:r>
        </a:p>
        <a:p>
          <a:endParaRPr lang="en-US" sz="1800" b="1">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This unit was made in the late '60s and the manual is less clear on some topics, like internal</a:t>
          </a:r>
          <a:r>
            <a:rPr lang="en-US" sz="1200" baseline="0">
              <a:latin typeface="Arial" panose="020B0604020202020204" pitchFamily="34" charset="0"/>
              <a:cs typeface="Arial" panose="020B0604020202020204" pitchFamily="34" charset="0"/>
            </a:rPr>
            <a:t> calibration, than is needed. This worksheet is an attempt to gather various pieces of information in one place, and document some circuit parameters. One should refer to the manual, available online, and to the 1967 patent (3,327,071), also available online. There are also two articles in the GR Experimenter, one when the A version was introduced (April-May 1963) and a later one for the B version (December 1964).</a:t>
          </a:r>
        </a:p>
        <a:p>
          <a:endParaRPr lang="en-US" sz="1200" baseline="0">
            <a:latin typeface="Arial" panose="020B0604020202020204" pitchFamily="34" charset="0"/>
            <a:cs typeface="Arial" panose="020B0604020202020204" pitchFamily="34" charset="0"/>
          </a:endParaRPr>
        </a:p>
        <a:p>
          <a:r>
            <a:rPr lang="en-US" sz="1200" baseline="0">
              <a:latin typeface="Arial" panose="020B0604020202020204" pitchFamily="34" charset="0"/>
              <a:cs typeface="Arial" panose="020B0604020202020204" pitchFamily="34" charset="0"/>
            </a:rPr>
            <a:t>Since the 1559-B will be used with GR microphones, it will be of benefit to read the Experimenter articles, August 1961 on the 1551-C Sound Level Meter and May-June 1967. </a:t>
          </a:r>
        </a:p>
        <a:p>
          <a:endParaRPr lang="en-US" sz="1200" baseline="0">
            <a:latin typeface="Arial" panose="020B0604020202020204" pitchFamily="34" charset="0"/>
            <a:cs typeface="Arial" panose="020B0604020202020204" pitchFamily="34" charset="0"/>
          </a:endParaRPr>
        </a:p>
        <a:p>
          <a:r>
            <a:rPr lang="en-US" sz="1200" baseline="0">
              <a:latin typeface="Arial" panose="020B0604020202020204" pitchFamily="34" charset="0"/>
              <a:cs typeface="Arial" panose="020B0604020202020204" pitchFamily="34" charset="0"/>
            </a:rPr>
            <a:t>In theory, reciprocity calibration is a primary method, but the results also depend on various other factors that have to be verified. These include the accuracy of the log attenuator system, the value of the current sampling capacitor, the physical dimensions of the cavity and various other things.</a:t>
          </a:r>
        </a:p>
        <a:p>
          <a:endParaRPr lang="en-US" sz="1200" baseline="0">
            <a:latin typeface="Arial" panose="020B0604020202020204" pitchFamily="34" charset="0"/>
            <a:cs typeface="Arial" panose="020B0604020202020204" pitchFamily="34" charset="0"/>
          </a:endParaRPr>
        </a:p>
        <a:p>
          <a:r>
            <a:rPr lang="en-US" sz="1200" baseline="0">
              <a:latin typeface="Arial" panose="020B0604020202020204" pitchFamily="34" charset="0"/>
              <a:cs typeface="Arial" panose="020B0604020202020204" pitchFamily="34" charset="0"/>
            </a:rPr>
            <a:t>There are multiple tabs here, hopefully clearly labeled and in order of use. Once your unit is working correctly, the most useful one will be the first, for converting sea level barometric pressure to local station pressure. There are also tabs reviewing service procedures and various things I found of interest in learning about the device.</a:t>
          </a:r>
        </a:p>
        <a:p>
          <a:endParaRPr lang="en-US" sz="1200" baseline="0">
            <a:latin typeface="Arial" panose="020B0604020202020204" pitchFamily="34" charset="0"/>
            <a:cs typeface="Arial" panose="020B0604020202020204" pitchFamily="34" charset="0"/>
          </a:endParaRPr>
        </a:p>
        <a:p>
          <a:r>
            <a:rPr lang="en-US" sz="1200" baseline="0">
              <a:latin typeface="Arial" panose="020B0604020202020204" pitchFamily="34" charset="0"/>
              <a:cs typeface="Arial" panose="020B0604020202020204" pitchFamily="34" charset="0"/>
            </a:rPr>
            <a:t>This sheet was created piecemeal and may be a bit scatterbrained. Nor do I have a complete understanding of every detail yet. Caveat emptor!</a:t>
          </a:r>
        </a:p>
        <a:p>
          <a:endParaRPr lang="en-US" sz="1200" baseline="0">
            <a:latin typeface="Arial" panose="020B0604020202020204" pitchFamily="34" charset="0"/>
            <a:cs typeface="Arial" panose="020B0604020202020204" pitchFamily="34" charset="0"/>
          </a:endParaRPr>
        </a:p>
        <a:p>
          <a:r>
            <a:rPr lang="en-US" sz="1200" baseline="0">
              <a:latin typeface="Arial" panose="020B0604020202020204" pitchFamily="34" charset="0"/>
              <a:cs typeface="Arial" panose="020B0604020202020204" pitchFamily="34" charset="0"/>
            </a:rPr>
            <a:t>If you find anything in error here, please drop me an email so I can correct it.</a:t>
          </a:r>
        </a:p>
        <a:p>
          <a:endParaRPr lang="en-US" sz="1200" baseline="0">
            <a:latin typeface="Arial" panose="020B0604020202020204" pitchFamily="34" charset="0"/>
            <a:cs typeface="Arial" panose="020B0604020202020204" pitchFamily="34" charset="0"/>
          </a:endParaRPr>
        </a:p>
        <a:p>
          <a:r>
            <a:rPr lang="en-US" sz="1200" baseline="0">
              <a:latin typeface="Arial" panose="020B0604020202020204" pitchFamily="34" charset="0"/>
              <a:cs typeface="Arial" panose="020B0604020202020204" pitchFamily="34" charset="0"/>
            </a:rPr>
            <a:t>Change stuff in </a:t>
          </a:r>
          <a:r>
            <a:rPr lang="en-US" sz="1200" baseline="0">
              <a:solidFill>
                <a:srgbClr val="0000FF"/>
              </a:solidFill>
              <a:latin typeface="Arial" panose="020B0604020202020204" pitchFamily="34" charset="0"/>
              <a:cs typeface="Arial" panose="020B0604020202020204" pitchFamily="34" charset="0"/>
            </a:rPr>
            <a:t>BLUE</a:t>
          </a:r>
          <a:r>
            <a:rPr lang="en-US" sz="1200" baseline="0">
              <a:latin typeface="Arial" panose="020B0604020202020204" pitchFamily="34" charset="0"/>
              <a:cs typeface="Arial" panose="020B0604020202020204" pitchFamily="34" charset="0"/>
            </a:rPr>
            <a:t>, don't change anything in </a:t>
          </a:r>
          <a:r>
            <a:rPr lang="en-US" sz="1200" baseline="0">
              <a:solidFill>
                <a:srgbClr val="FF0000"/>
              </a:solidFill>
              <a:latin typeface="Arial" panose="020B0604020202020204" pitchFamily="34" charset="0"/>
              <a:cs typeface="Arial" panose="020B0604020202020204" pitchFamily="34" charset="0"/>
            </a:rPr>
            <a:t>RED</a:t>
          </a:r>
          <a:r>
            <a:rPr lang="en-US" sz="1200" baseline="0">
              <a:latin typeface="Arial" panose="020B0604020202020204" pitchFamily="34" charset="0"/>
              <a:cs typeface="Arial" panose="020B0604020202020204" pitchFamily="34" charset="0"/>
            </a:rPr>
            <a:t>!</a:t>
          </a:r>
        </a:p>
        <a:p>
          <a:endParaRPr lang="en-US" sz="1200" baseline="0">
            <a:latin typeface="Arial" panose="020B0604020202020204" pitchFamily="34" charset="0"/>
            <a:cs typeface="Arial" panose="020B0604020202020204" pitchFamily="34" charset="0"/>
          </a:endParaRPr>
        </a:p>
        <a:p>
          <a:r>
            <a:rPr lang="en-US" sz="1200" baseline="0">
              <a:latin typeface="Arial" panose="020B0604020202020204" pitchFamily="34" charset="0"/>
              <a:cs typeface="Arial" panose="020B0604020202020204" pitchFamily="34" charset="0"/>
            </a:rPr>
            <a:t>C. Hoffman,</a:t>
          </a:r>
        </a:p>
        <a:p>
          <a:r>
            <a:rPr lang="en-US" sz="1200" baseline="0">
              <a:latin typeface="Arial" panose="020B0604020202020204" pitchFamily="34" charset="0"/>
              <a:cs typeface="Arial" panose="020B0604020202020204" pitchFamily="34" charset="0"/>
            </a:rPr>
            <a:t>last edit 4/5/2022</a:t>
          </a:r>
          <a:endParaRPr lang="en-US" sz="12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190499</xdr:rowOff>
    </xdr:from>
    <xdr:to>
      <xdr:col>12</xdr:col>
      <xdr:colOff>0</xdr:colOff>
      <xdr:row>12</xdr:row>
      <xdr:rowOff>0</xdr:rowOff>
    </xdr:to>
    <xdr:sp macro="" textlink="">
      <xdr:nvSpPr>
        <xdr:cNvPr id="2" name="TextBox 1">
          <a:extLst>
            <a:ext uri="{FF2B5EF4-FFF2-40B4-BE49-F238E27FC236}">
              <a16:creationId xmlns:a16="http://schemas.microsoft.com/office/drawing/2014/main" id="{1FB55BD6-8792-47F8-99D1-2A6BA5983297}"/>
            </a:ext>
          </a:extLst>
        </xdr:cNvPr>
        <xdr:cNvSpPr txBox="1"/>
      </xdr:nvSpPr>
      <xdr:spPr>
        <a:xfrm>
          <a:off x="1219200" y="447674"/>
          <a:ext cx="7115175" cy="1905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The 1559-B requires the local barometric pressure in millibars.</a:t>
          </a:r>
          <a:r>
            <a:rPr lang="en-US" sz="1200" baseline="0">
              <a:latin typeface="Arial" panose="020B0604020202020204" pitchFamily="34" charset="0"/>
              <a:cs typeface="Arial" panose="020B0604020202020204" pitchFamily="34" charset="0"/>
            </a:rPr>
            <a:t> Barometric pressure is usually given in inches of mercury, normallized to sea level, so it has to be adjusted back to local altitude and converted to millibars.</a:t>
          </a:r>
        </a:p>
        <a:p>
          <a:endParaRPr lang="en-US" sz="1200" baseline="0">
            <a:latin typeface="Arial" panose="020B0604020202020204" pitchFamily="34" charset="0"/>
            <a:cs typeface="Arial" panose="020B0604020202020204" pitchFamily="34" charset="0"/>
          </a:endParaRPr>
        </a:p>
        <a:p>
          <a:r>
            <a:rPr lang="en-US" sz="1200" baseline="0">
              <a:latin typeface="Arial" panose="020B0604020202020204" pitchFamily="34" charset="0"/>
              <a:cs typeface="Arial" panose="020B0604020202020204" pitchFamily="34" charset="0"/>
            </a:rPr>
            <a:t>Note that the scale of the 1559-B goes from 620 to 1080 millibars, which should cover any possible need if you live below about 10000 feet elevation and don't work during a hurricane.</a:t>
          </a:r>
        </a:p>
        <a:p>
          <a:endParaRPr lang="en-US" sz="1200" baseline="0">
            <a:latin typeface="Arial" panose="020B0604020202020204" pitchFamily="34" charset="0"/>
            <a:cs typeface="Arial" panose="020B0604020202020204" pitchFamily="34" charset="0"/>
          </a:endParaRPr>
        </a:p>
        <a:p>
          <a:r>
            <a:rPr lang="en-US" sz="1200" baseline="0">
              <a:latin typeface="Arial" panose="020B0604020202020204" pitchFamily="34" charset="0"/>
              <a:cs typeface="Arial" panose="020B0604020202020204" pitchFamily="34" charset="0"/>
            </a:rPr>
            <a:t>Enter the current barometric pressure in inches, your altitude and the outside temperature. Your local pressure will be calculated in the boxed line.</a:t>
          </a:r>
          <a:endParaRPr lang="en-US" sz="1200">
            <a:latin typeface="Arial" panose="020B0604020202020204" pitchFamily="34" charset="0"/>
            <a:cs typeface="Arial" panose="020B0604020202020204" pitchFamily="34" charset="0"/>
          </a:endParaRPr>
        </a:p>
      </xdr:txBody>
    </xdr:sp>
    <xdr:clientData/>
  </xdr:twoCellAnchor>
  <xdr:twoCellAnchor>
    <xdr:from>
      <xdr:col>13</xdr:col>
      <xdr:colOff>1</xdr:colOff>
      <xdr:row>17</xdr:row>
      <xdr:rowOff>0</xdr:rowOff>
    </xdr:from>
    <xdr:to>
      <xdr:col>16</xdr:col>
      <xdr:colOff>1</xdr:colOff>
      <xdr:row>21</xdr:row>
      <xdr:rowOff>28575</xdr:rowOff>
    </xdr:to>
    <xdr:sp macro="" textlink="">
      <xdr:nvSpPr>
        <xdr:cNvPr id="3" name="TextBox 2">
          <a:extLst>
            <a:ext uri="{FF2B5EF4-FFF2-40B4-BE49-F238E27FC236}">
              <a16:creationId xmlns:a16="http://schemas.microsoft.com/office/drawing/2014/main" id="{14B199C9-9A6B-45E5-B7B4-93044D011B83}"/>
            </a:ext>
          </a:extLst>
        </xdr:cNvPr>
        <xdr:cNvSpPr txBox="1"/>
      </xdr:nvSpPr>
      <xdr:spPr>
        <a:xfrm>
          <a:off x="8943976" y="2771775"/>
          <a:ext cx="1828800" cy="828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This constant is often</a:t>
          </a:r>
          <a:r>
            <a:rPr lang="en-US" sz="1200" baseline="0">
              <a:latin typeface="Arial" panose="020B0604020202020204" pitchFamily="34" charset="0"/>
              <a:cs typeface="Arial" panose="020B0604020202020204" pitchFamily="34" charset="0"/>
            </a:rPr>
            <a:t> a given, but this is how it's derived.</a:t>
          </a:r>
          <a:endParaRPr lang="en-US" sz="1200">
            <a:latin typeface="Arial" panose="020B0604020202020204" pitchFamily="34" charset="0"/>
            <a:cs typeface="Arial" panose="020B0604020202020204" pitchFamily="34" charset="0"/>
          </a:endParaRPr>
        </a:p>
      </xdr:txBody>
    </xdr:sp>
    <xdr:clientData/>
  </xdr:twoCellAnchor>
  <xdr:twoCellAnchor>
    <xdr:from>
      <xdr:col>13</xdr:col>
      <xdr:colOff>0</xdr:colOff>
      <xdr:row>2</xdr:row>
      <xdr:rowOff>0</xdr:rowOff>
    </xdr:from>
    <xdr:to>
      <xdr:col>16</xdr:col>
      <xdr:colOff>19050</xdr:colOff>
      <xdr:row>14</xdr:row>
      <xdr:rowOff>1</xdr:rowOff>
    </xdr:to>
    <xdr:sp macro="" textlink="">
      <xdr:nvSpPr>
        <xdr:cNvPr id="4" name="TextBox 3">
          <a:extLst>
            <a:ext uri="{FF2B5EF4-FFF2-40B4-BE49-F238E27FC236}">
              <a16:creationId xmlns:a16="http://schemas.microsoft.com/office/drawing/2014/main" id="{2F1A0599-BF6B-49B5-A866-29AB644E8FB5}"/>
            </a:ext>
          </a:extLst>
        </xdr:cNvPr>
        <xdr:cNvSpPr txBox="1"/>
      </xdr:nvSpPr>
      <xdr:spPr>
        <a:xfrm>
          <a:off x="8334375" y="457200"/>
          <a:ext cx="1847850" cy="23907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Table at right is automatic for the altitude and temperature given- print it out for quick local</a:t>
          </a:r>
          <a:r>
            <a:rPr lang="en-US" sz="1200" baseline="0">
              <a:latin typeface="Arial" panose="020B0604020202020204" pitchFamily="34" charset="0"/>
              <a:cs typeface="Arial" panose="020B0604020202020204" pitchFamily="34" charset="0"/>
            </a:rPr>
            <a:t> conversions.</a:t>
          </a:r>
        </a:p>
        <a:p>
          <a:endParaRPr lang="en-US" sz="1200" baseline="0">
            <a:latin typeface="Arial" panose="020B0604020202020204" pitchFamily="34" charset="0"/>
            <a:cs typeface="Arial" panose="020B0604020202020204" pitchFamily="34" charset="0"/>
          </a:endParaRPr>
        </a:p>
        <a:p>
          <a:r>
            <a:rPr lang="en-US" sz="1200" baseline="0">
              <a:latin typeface="Arial" panose="020B0604020202020204" pitchFamily="34" charset="0"/>
              <a:cs typeface="Arial" panose="020B0604020202020204" pitchFamily="34" charset="0"/>
            </a:rPr>
            <a:t>Note that temperature doesn' have a large effect so the table can be used for most average conditions.</a:t>
          </a:r>
          <a:endParaRPr lang="en-US" sz="12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609599</xdr:colOff>
      <xdr:row>1</xdr:row>
      <xdr:rowOff>190499</xdr:rowOff>
    </xdr:from>
    <xdr:to>
      <xdr:col>20</xdr:col>
      <xdr:colOff>600074</xdr:colOff>
      <xdr:row>36</xdr:row>
      <xdr:rowOff>9525</xdr:rowOff>
    </xdr:to>
    <xdr:sp macro="" textlink="">
      <xdr:nvSpPr>
        <xdr:cNvPr id="2" name="TextBox 1">
          <a:extLst>
            <a:ext uri="{FF2B5EF4-FFF2-40B4-BE49-F238E27FC236}">
              <a16:creationId xmlns:a16="http://schemas.microsoft.com/office/drawing/2014/main" id="{34AC428D-2BAF-44AE-A3D8-BD9D5AE95055}"/>
            </a:ext>
          </a:extLst>
        </xdr:cNvPr>
        <xdr:cNvSpPr txBox="1"/>
      </xdr:nvSpPr>
      <xdr:spPr>
        <a:xfrm>
          <a:off x="609599" y="447674"/>
          <a:ext cx="12182475" cy="64865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These</a:t>
          </a:r>
          <a:r>
            <a:rPr lang="en-US" sz="1200" baseline="0">
              <a:latin typeface="Arial" panose="020B0604020202020204" pitchFamily="34" charset="0"/>
              <a:cs typeface="Arial" panose="020B0604020202020204" pitchFamily="34" charset="0"/>
            </a:rPr>
            <a:t> things are old! Expect to do some service before it will work well, and hope that the unobtainium parts like the PZT cylinder are in good shape. </a:t>
          </a:r>
          <a:r>
            <a:rPr lang="en-US" sz="1200">
              <a:latin typeface="Arial" panose="020B0604020202020204" pitchFamily="34" charset="0"/>
              <a:cs typeface="Arial" panose="020B0604020202020204" pitchFamily="34" charset="0"/>
            </a:rPr>
            <a:t>My unit had the dials completely seized together.</a:t>
          </a:r>
        </a:p>
        <a:p>
          <a:endParaRPr lang="en-US" sz="1200" baseline="0">
            <a:latin typeface="Arial" panose="020B0604020202020204" pitchFamily="34" charset="0"/>
            <a:cs typeface="Arial" panose="020B0604020202020204" pitchFamily="34" charset="0"/>
          </a:endParaRPr>
        </a:p>
        <a:p>
          <a:r>
            <a:rPr lang="en-US" sz="1200" baseline="0">
              <a:latin typeface="Arial" panose="020B0604020202020204" pitchFamily="34" charset="0"/>
              <a:cs typeface="Arial" panose="020B0604020202020204" pitchFamily="34" charset="0"/>
            </a:rPr>
            <a:t>What I had to do is simple in concept, but took a surprising amount of time. First, get hex keys to fit the bushing setscrews. A long style ball-end (Bondhus) key is really what you need. Carefully remove the clear dial from the front of the unit and put it in a safe place. Most are cracked a bit. Remove the collar from the back of the dial shaft by the pot wiper, then remove the pot wiper assembly. It will have two pieces and be spring loaded. Note the position of the washer. Next, loosen the screws holding the toothed brake wheel. It should now be possible to rotate the knob back and forth and pull the shaft assembly forward a bit. You can't get it through the toothed wheel until you remove the collar, washers and spring washer. Note the position of the thin washer- should be on the convex side of the spring washer. It should now be possible to get everything out the hole in the front panel. The toothed wheel can be carefully manuvered out the top, or just leave it if it's stubborn.</a:t>
          </a:r>
        </a:p>
        <a:p>
          <a:endParaRPr lang="en-US" sz="1200" baseline="0">
            <a:latin typeface="Arial" panose="020B0604020202020204" pitchFamily="34" charset="0"/>
            <a:cs typeface="Arial" panose="020B0604020202020204" pitchFamily="34" charset="0"/>
          </a:endParaRPr>
        </a:p>
        <a:p>
          <a:r>
            <a:rPr lang="en-US" sz="1200" baseline="0">
              <a:latin typeface="Arial" panose="020B0604020202020204" pitchFamily="34" charset="0"/>
              <a:cs typeface="Arial" panose="020B0604020202020204" pitchFamily="34" charset="0"/>
            </a:rPr>
            <a:t>Clean everything and note the fit of the shaft on the larger (answer) dial. It must move freely with no friction. My shaft had expanded a bit over the decades and needed to be sanded down a few thousandths of an inch. If necessary, do this with fine paper, 600 grit or finer, then polish it with a piece of grey Scotchbrite or maybe some rubbing compound. You can do it in a lathe or drill press. Be careful not to make the end that goes in the pot any looser than needed to turn easily. The knob assembly is cantilevered out a ways and any slop in the pot bushing will be very noticeable at the knob end. The shaft should be 0.375" or a tad less.</a:t>
          </a:r>
        </a:p>
        <a:p>
          <a:endParaRPr lang="en-US" sz="1200" baseline="0">
            <a:latin typeface="Arial" panose="020B0604020202020204" pitchFamily="34" charset="0"/>
            <a:cs typeface="Arial" panose="020B0604020202020204" pitchFamily="34" charset="0"/>
          </a:endParaRPr>
        </a:p>
        <a:p>
          <a:r>
            <a:rPr lang="en-US" sz="1200" baseline="0">
              <a:latin typeface="Arial" panose="020B0604020202020204" pitchFamily="34" charset="0"/>
              <a:cs typeface="Arial" panose="020B0604020202020204" pitchFamily="34" charset="0"/>
            </a:rPr>
            <a:t>Now is the time for a new brake pad if needed. I used some thin silicone rubber with a PSA backing. Scrape off the old (cork?) pad with a flat scraper blade in your X-Acto knife. The glue is pretty tough. If you use something similar to the original brake material, use some Pliobond to fasten it.</a:t>
          </a:r>
        </a:p>
        <a:p>
          <a:endParaRPr lang="en-US" sz="1200" baseline="0">
            <a:latin typeface="Arial" panose="020B0604020202020204" pitchFamily="34" charset="0"/>
            <a:cs typeface="Arial" panose="020B0604020202020204" pitchFamily="34" charset="0"/>
          </a:endParaRPr>
        </a:p>
        <a:p>
          <a:r>
            <a:rPr lang="en-US" sz="1200" baseline="0">
              <a:latin typeface="Arial" panose="020B0604020202020204" pitchFamily="34" charset="0"/>
              <a:cs typeface="Arial" panose="020B0604020202020204" pitchFamily="34" charset="0"/>
            </a:rPr>
            <a:t>Put a film of Superlube synthetic PTFE grease on the shaft and reassemble everything. You have to do the assembly inside the chassis, which is where the long hex key becomes useful. The first adjustment is for the friction between the dials. Push the knob towards the pot to compress the spring washer slightly, then tighten the collar to hold it. The two dials should be just tight enough that the answer dial won't slip when the knob is turned, but when the brake is held, they should rotate independently without excessive force. The answer dial shouldn't rotate much (squirm) against the compliance of the brake pad. If it does, the spring washer is probably too tight.</a:t>
          </a:r>
        </a:p>
        <a:p>
          <a:endParaRPr lang="en-US" sz="1200" baseline="0">
            <a:latin typeface="Arial" panose="020B0604020202020204" pitchFamily="34" charset="0"/>
            <a:cs typeface="Arial" panose="020B0604020202020204" pitchFamily="34" charset="0"/>
          </a:endParaRPr>
        </a:p>
        <a:p>
          <a:r>
            <a:rPr lang="en-US" sz="1200" baseline="0">
              <a:latin typeface="Arial" panose="020B0604020202020204" pitchFamily="34" charset="0"/>
              <a:cs typeface="Arial" panose="020B0604020202020204" pitchFamily="34" charset="0"/>
            </a:rPr>
            <a:t>When that works well, install the wiper assembly and bushing. Tighten the bushing first, pushing the wiper against the spring contact that's part of the pot. Enough to make good contact, but not completely flat. Line up the toothed disk with the brake pad and tighten it.</a:t>
          </a:r>
        </a:p>
        <a:p>
          <a:endParaRPr lang="en-US" sz="1200" baseline="0">
            <a:latin typeface="Arial" panose="020B0604020202020204" pitchFamily="34" charset="0"/>
            <a:cs typeface="Arial" panose="020B0604020202020204" pitchFamily="34" charset="0"/>
          </a:endParaRPr>
        </a:p>
        <a:p>
          <a:r>
            <a:rPr lang="en-US" sz="1200" baseline="0">
              <a:latin typeface="Arial" panose="020B0604020202020204" pitchFamily="34" charset="0"/>
              <a:cs typeface="Arial" panose="020B0604020202020204" pitchFamily="34" charset="0"/>
            </a:rPr>
            <a:t>Reinstall the clear scale on the front panel. You may need some additional thin plastic or other washers to get it perfectly centered between the two dials. Be sure it doesn't rub on either dial.</a:t>
          </a:r>
        </a:p>
        <a:p>
          <a:endParaRPr lang="en-US" sz="1200" baseline="0">
            <a:latin typeface="Arial" panose="020B0604020202020204" pitchFamily="34" charset="0"/>
            <a:cs typeface="Arial" panose="020B0604020202020204" pitchFamily="34" charset="0"/>
          </a:endParaRPr>
        </a:p>
        <a:p>
          <a:r>
            <a:rPr lang="en-US" sz="1200" baseline="0">
              <a:latin typeface="Arial" panose="020B0604020202020204" pitchFamily="34" charset="0"/>
              <a:cs typeface="Arial" panose="020B0604020202020204" pitchFamily="34" charset="0"/>
            </a:rPr>
            <a:t>Finally, check the operation using the rotary switch to be sure the answer disk remains stationary when it should, and tracks the small dial when it should.</a:t>
          </a:r>
          <a:endParaRPr lang="en-US" sz="120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2</xdr:row>
      <xdr:rowOff>19049</xdr:rowOff>
    </xdr:from>
    <xdr:to>
      <xdr:col>23</xdr:col>
      <xdr:colOff>28575</xdr:colOff>
      <xdr:row>51</xdr:row>
      <xdr:rowOff>9525</xdr:rowOff>
    </xdr:to>
    <xdr:sp macro="" textlink="">
      <xdr:nvSpPr>
        <xdr:cNvPr id="2" name="TextBox 1">
          <a:extLst>
            <a:ext uri="{FF2B5EF4-FFF2-40B4-BE49-F238E27FC236}">
              <a16:creationId xmlns:a16="http://schemas.microsoft.com/office/drawing/2014/main" id="{2D8464F8-8902-4557-B225-0BEDF6CE516E}"/>
            </a:ext>
          </a:extLst>
        </xdr:cNvPr>
        <xdr:cNvSpPr txBox="1"/>
      </xdr:nvSpPr>
      <xdr:spPr>
        <a:xfrm>
          <a:off x="628650" y="466724"/>
          <a:ext cx="13420725" cy="93249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The manual I have says nothing</a:t>
          </a:r>
          <a:r>
            <a:rPr lang="en-US" sz="1200" baseline="0">
              <a:latin typeface="Arial" panose="020B0604020202020204" pitchFamily="34" charset="0"/>
              <a:cs typeface="Arial" panose="020B0604020202020204" pitchFamily="34" charset="0"/>
            </a:rPr>
            <a:t> about internal calibration, so this is my best guess. How you do it may depend on what other equipment you have available. I've assumed the minimum here. The unit does require a signal generator with fairly high output capability, far more than most modern units have. Ideally you should have one of the GR units intended for use with their bridges, or even the old beat frequency oscillator, 1304-B. It should have a 600 ohm output, or add resistance until it does. When the internal 600 ohm insert voltage attenuator is connected, the voltage should drop by half. This is especially important if you want to use the unit as a calibrated sound source. You'll also need a high impedance detector, preferably tuned. Modern DMMs aren't suitable. Though they may have 10 megohm inputs on DC, they usually have only 1 megohm on AC. Check your specs. It's also hard to use a digital readout. The manual lists several units that are suitable and I've also had success with the HP 3400A true rms meters and the HP 400E average reading meter. The 1559-B couples the output through the DUT of a few hundred picofarads and through a 0.01 uF capacitor, thus the need for a high impedance detector. That said, the errors aren't too awful with a 1 meg, if that's all you've got. Finally, you need a GR ceramic microphone like 1620-P5 or P6. The instrument is much less interesting if you don't have the GR mic because that's what it was designed for.</a:t>
          </a:r>
        </a:p>
        <a:p>
          <a:endParaRPr lang="en-US" sz="1200" baseline="0">
            <a:latin typeface="Arial" panose="020B0604020202020204" pitchFamily="34" charset="0"/>
            <a:cs typeface="Arial" panose="020B0604020202020204" pitchFamily="34" charset="0"/>
          </a:endParaRPr>
        </a:p>
        <a:p>
          <a:r>
            <a:rPr lang="en-US" sz="1200" baseline="0">
              <a:latin typeface="Arial" panose="020B0604020202020204" pitchFamily="34" charset="0"/>
              <a:cs typeface="Arial" panose="020B0604020202020204" pitchFamily="34" charset="0"/>
            </a:rPr>
            <a:t>Be sure the mechanics are working correctly. There's a tab here addressing that.</a:t>
          </a:r>
        </a:p>
        <a:p>
          <a:endParaRPr lang="en-US" sz="1200" baseline="0">
            <a:latin typeface="Arial" panose="020B0604020202020204" pitchFamily="34" charset="0"/>
            <a:cs typeface="Arial" panose="020B0604020202020204" pitchFamily="34" charset="0"/>
          </a:endParaRPr>
        </a:p>
        <a:p>
          <a:r>
            <a:rPr lang="en-US" sz="1200" baseline="0">
              <a:latin typeface="Arial" panose="020B0604020202020204" pitchFamily="34" charset="0"/>
              <a:cs typeface="Arial" panose="020B0604020202020204" pitchFamily="34" charset="0"/>
            </a:rPr>
            <a:t>First, do the resistance checks in the manual. Note that the resistances on the sensitivity range switch for Read 2 and Read 4 are incorrect. They should all be 63.55 ohms. Though the manual doesn't say to do it, try to check the 9 uF capacitor value. It's the big brown waxy thing next to the adjustable mic current capacitor. It's connected to ground so just measure from the terminal nearest the back, to the ground standoff or wire near the front. The tolerance is 0.25%, so it has to be between 8.9775 and 9.0225 uF. Mine was 9.046, 0.5% out, but probably not enough to cause a significant error. My cap meter could also be off by that much. Being polystyrene, dissipation factor should be near zero, unmeasurable with most meters.</a:t>
          </a:r>
        </a:p>
        <a:p>
          <a:endParaRPr lang="en-US" sz="1200" baseline="0">
            <a:latin typeface="Arial" panose="020B0604020202020204" pitchFamily="34" charset="0"/>
            <a:cs typeface="Arial" panose="020B0604020202020204" pitchFamily="34" charset="0"/>
          </a:endParaRPr>
        </a:p>
        <a:p>
          <a:r>
            <a:rPr lang="en-US" sz="1200" baseline="0">
              <a:latin typeface="Arial" panose="020B0604020202020204" pitchFamily="34" charset="0"/>
              <a:cs typeface="Arial" panose="020B0604020202020204" pitchFamily="34" charset="0"/>
            </a:rPr>
            <a:t>The 1559-B can accurately calibrate a mic in pretty much any state of adjustment, so long as nobody has messed with the big pot linearity screws. It isn't necessary that the meter be calibrated, nor is it necessary that the small dial be in the right place. Thus, the first step is to calibrate your mic using the procedure in the manual. The answer should come out somewhere near -60 dB referenced to 1V / µbar. Note that 1 </a:t>
          </a:r>
          <a:r>
            <a:rPr lang="en-US" sz="1200" baseline="0">
              <a:solidFill>
                <a:schemeClr val="dk1"/>
              </a:solidFill>
              <a:effectLst/>
              <a:latin typeface="Arial" panose="020B0604020202020204" pitchFamily="34" charset="0"/>
              <a:ea typeface="+mn-ea"/>
              <a:cs typeface="Arial" panose="020B0604020202020204" pitchFamily="34" charset="0"/>
            </a:rPr>
            <a:t>µbar</a:t>
          </a:r>
          <a:r>
            <a:rPr lang="en-US" sz="1200" baseline="0">
              <a:latin typeface="Arial" panose="020B0604020202020204" pitchFamily="34" charset="0"/>
              <a:cs typeface="Arial" panose="020B0604020202020204" pitchFamily="34" charset="0"/>
            </a:rPr>
            <a:t> equals 1 dyne/cm². This will show that the calibrator is generally working.</a:t>
          </a:r>
        </a:p>
        <a:p>
          <a:endParaRPr lang="en-US" sz="1200" baseline="0">
            <a:latin typeface="Arial" panose="020B0604020202020204" pitchFamily="34" charset="0"/>
            <a:cs typeface="Arial" panose="020B0604020202020204" pitchFamily="34" charset="0"/>
          </a:endParaRPr>
        </a:p>
        <a:p>
          <a:r>
            <a:rPr lang="en-US" sz="1200" u="none" baseline="0">
              <a:latin typeface="Arial" panose="020B0604020202020204" pitchFamily="34" charset="0"/>
              <a:cs typeface="Arial" panose="020B0604020202020204" pitchFamily="34" charset="0"/>
            </a:rPr>
            <a:t>I do all adjustments at 1 kHz but many GR mics are specified at 500 Hz, so you can also do the cal there.</a:t>
          </a:r>
        </a:p>
        <a:p>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Setting the position of the small dial on the shaft:</a:t>
          </a:r>
          <a:r>
            <a:rPr lang="en-US" sz="1200" baseline="0">
              <a:latin typeface="Arial" panose="020B0604020202020204" pitchFamily="34" charset="0"/>
              <a:cs typeface="Arial" panose="020B0604020202020204" pitchFamily="34" charset="0"/>
            </a:rPr>
            <a:t> This dial is directly connected to the pot and controls the insert voltage. Set the control switch to 3-Adj and apply exactly 25 VRMS to the input terminals. In theory 50 VRMS from a 600 ohm generator should drop to 25 VRMS, but check at the input terminals and adjust as needed, since few generators are exact.</a:t>
          </a:r>
        </a:p>
        <a:p>
          <a:endParaRPr lang="en-US" sz="1200" baseline="0">
            <a:latin typeface="Arial" panose="020B0604020202020204" pitchFamily="34" charset="0"/>
            <a:cs typeface="Arial" panose="020B0604020202020204" pitchFamily="34" charset="0"/>
          </a:endParaRPr>
        </a:p>
        <a:p>
          <a:r>
            <a:rPr lang="en-US" sz="1200" baseline="0">
              <a:latin typeface="Arial" panose="020B0604020202020204" pitchFamily="34" charset="0"/>
              <a:cs typeface="Arial" panose="020B0604020202020204" pitchFamily="34" charset="0"/>
            </a:rPr>
            <a:t>With the unit out of the case you should see a straight ground wire on the bottom. Clip your meter ground to that. You could use the input ground terminal but there will be a slight residual voltage there, so the bottom is better. Measure the insert voltage at pin 1 of the mic cable connector.</a:t>
          </a:r>
        </a:p>
        <a:p>
          <a:endParaRPr lang="en-US" sz="1200" baseline="0">
            <a:latin typeface="Arial" panose="020B0604020202020204" pitchFamily="34" charset="0"/>
            <a:cs typeface="Arial" panose="020B0604020202020204" pitchFamily="34" charset="0"/>
          </a:endParaRPr>
        </a:p>
        <a:p>
          <a:r>
            <a:rPr lang="en-US" sz="1200" baseline="0">
              <a:latin typeface="Arial" panose="020B0604020202020204" pitchFamily="34" charset="0"/>
              <a:cs typeface="Arial" panose="020B0604020202020204" pitchFamily="34" charset="0"/>
            </a:rPr>
            <a:t>You should get 0.01588 VRMS with the small dial set to -54 dB. You should also feel the dial just hitting the end of the pot travel there. Confirm that you get 0.00893 VRMS at -59 dB and 0.00502 VRMS at -64 dB. You'll need a decently sensitive meter and if you can hit plus or minus a couple counts at the fourth place, you'd doing great. If you don't have a suitable meter, just go by the feel. The pot rotates continuously but there will be a slight resistance as it hits the clockwise end of the winding. You can also see it. That should be exactly -54 dB on the dial. Note that when you reposition the knob, you have to gently compress the belleville washers in the assembly such that the answer dial has enough drag to follow the knob correctly in the #2 and #4 positions, and is locked in the #1 and #3 positions. Be sure the dial doesn't hit the fragile plastic scale. See the mechanical service tab if you have trouble.</a:t>
          </a:r>
        </a:p>
        <a:p>
          <a:endParaRPr lang="en-US" sz="1200" baseline="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solidFill>
                <a:schemeClr val="dk1"/>
              </a:solidFill>
              <a:effectLst/>
              <a:latin typeface="Arial" panose="020B0604020202020204" pitchFamily="34" charset="0"/>
              <a:ea typeface="+mn-ea"/>
              <a:cs typeface="Arial" panose="020B0604020202020204" pitchFamily="34" charset="0"/>
            </a:rPr>
            <a:t>Adjusting the meter sensitivity: </a:t>
          </a:r>
          <a:r>
            <a:rPr lang="en-US" sz="1200" baseline="0">
              <a:solidFill>
                <a:schemeClr val="dk1"/>
              </a:solidFill>
              <a:effectLst/>
              <a:latin typeface="Arial" panose="020B0604020202020204" pitchFamily="34" charset="0"/>
              <a:ea typeface="+mn-ea"/>
              <a:cs typeface="Arial" panose="020B0604020202020204" pitchFamily="34" charset="0"/>
            </a:rPr>
            <a:t>The front panel meter reading is controlled by three pots. Two pots control the range and ratio when the meter is connected directly to the input terminals and to the attenuator (the adjust positions). A third pot is inserted when the meter is connected to the input and to the PZT tube (the read 1 and read 4 positions).</a:t>
          </a:r>
        </a:p>
        <a:p>
          <a:pPr marL="0" marR="0" lvl="0" indent="0" defTabSz="914400" eaLnBrk="1" fontAlgn="auto" latinLnBrk="0" hangingPunct="1">
            <a:lnSpc>
              <a:spcPct val="100000"/>
            </a:lnSpc>
            <a:spcBef>
              <a:spcPts val="0"/>
            </a:spcBef>
            <a:spcAft>
              <a:spcPts val="0"/>
            </a:spcAft>
            <a:buClrTx/>
            <a:buSzTx/>
            <a:buFontTx/>
            <a:buNone/>
            <a:tabLst/>
            <a:defRPr/>
          </a:pPr>
          <a:endParaRPr lang="en-US" sz="12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Arial" panose="020B0604020202020204" pitchFamily="34" charset="0"/>
              <a:ea typeface="+mn-ea"/>
              <a:cs typeface="Arial" panose="020B0604020202020204" pitchFamily="34" charset="0"/>
            </a:rPr>
            <a:t>With exactly 25 VRMS at the input terminals and the selector switch set to 3-Adj and the range toggle switch set to 92 dB, adjust R104 (25 kohms) so the meter reads exactly 92 dB. It should be the same for all the adjust positions.</a:t>
          </a:r>
        </a:p>
        <a:p>
          <a:pPr marL="0" marR="0" lvl="0" indent="0" defTabSz="914400" eaLnBrk="1" fontAlgn="auto" latinLnBrk="0" hangingPunct="1">
            <a:lnSpc>
              <a:spcPct val="100000"/>
            </a:lnSpc>
            <a:spcBef>
              <a:spcPts val="0"/>
            </a:spcBef>
            <a:spcAft>
              <a:spcPts val="0"/>
            </a:spcAft>
            <a:buClrTx/>
            <a:buSzTx/>
            <a:buFontTx/>
            <a:buNone/>
            <a:tabLst/>
            <a:defRPr/>
          </a:pPr>
          <a:endParaRPr lang="en-US" sz="12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Arial" panose="020B0604020202020204" pitchFamily="34" charset="0"/>
              <a:ea typeface="+mn-ea"/>
              <a:cs typeface="Arial" panose="020B0604020202020204" pitchFamily="34" charset="0"/>
            </a:rPr>
            <a:t>With exactly 9.953 VRMS at the input terminals and the selector switch set to 3-Adj and the range toggle switch set to 84 dB, adjust R103 (10 kohms) so the meter reads exactly 84 dB. It should be the same for all the adjust positions.</a:t>
          </a:r>
        </a:p>
        <a:p>
          <a:pPr marL="0" marR="0" lvl="0" indent="0" defTabSz="914400" eaLnBrk="1" fontAlgn="auto" latinLnBrk="0" hangingPunct="1">
            <a:lnSpc>
              <a:spcPct val="100000"/>
            </a:lnSpc>
            <a:spcBef>
              <a:spcPts val="0"/>
            </a:spcBef>
            <a:spcAft>
              <a:spcPts val="0"/>
            </a:spcAft>
            <a:buClrTx/>
            <a:buSzTx/>
            <a:buFontTx/>
            <a:buNone/>
            <a:tabLst/>
            <a:defRPr/>
          </a:pPr>
          <a:endParaRPr lang="en-US" sz="12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Arial" panose="020B0604020202020204" pitchFamily="34" charset="0"/>
              <a:ea typeface="+mn-ea"/>
              <a:cs typeface="Arial" panose="020B0604020202020204" pitchFamily="34" charset="0"/>
            </a:rPr>
            <a:t>With exactly 50 VRMS at the input terminals and the selector switch set to 1-Read and the range toggle switch set to 92 dB, adjust R100 (5 kohms) so the meter reads exactly 92 dB.</a:t>
          </a:r>
        </a:p>
        <a:p>
          <a:pPr marL="0" marR="0" lvl="0" indent="0" defTabSz="914400" eaLnBrk="1" fontAlgn="auto" latinLnBrk="0" hangingPunct="1">
            <a:lnSpc>
              <a:spcPct val="100000"/>
            </a:lnSpc>
            <a:spcBef>
              <a:spcPts val="0"/>
            </a:spcBef>
            <a:spcAft>
              <a:spcPts val="0"/>
            </a:spcAft>
            <a:buClrTx/>
            <a:buSzTx/>
            <a:buFontTx/>
            <a:buNone/>
            <a:tabLst/>
            <a:defRPr/>
          </a:pPr>
          <a:endParaRPr lang="en-US" sz="12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Arial" panose="020B0604020202020204" pitchFamily="34" charset="0"/>
              <a:ea typeface="+mn-ea"/>
              <a:cs typeface="Arial" panose="020B0604020202020204" pitchFamily="34" charset="0"/>
            </a:rPr>
            <a:t>Check the 84 dB point with 19.9 VRMS at the input terminals and the selector switch set to 1-Read and the range toggle switch set to 84 dB.</a:t>
          </a:r>
        </a:p>
        <a:p>
          <a:pPr marL="0" marR="0" lvl="0" indent="0" defTabSz="914400" eaLnBrk="1" fontAlgn="auto" latinLnBrk="0" hangingPunct="1">
            <a:lnSpc>
              <a:spcPct val="100000"/>
            </a:lnSpc>
            <a:spcBef>
              <a:spcPts val="0"/>
            </a:spcBef>
            <a:spcAft>
              <a:spcPts val="0"/>
            </a:spcAft>
            <a:buClrTx/>
            <a:buSzTx/>
            <a:buFontTx/>
            <a:buNone/>
            <a:tabLst/>
            <a:defRPr/>
          </a:pPr>
          <a:endParaRPr lang="en-US" sz="12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solidFill>
                <a:schemeClr val="dk1"/>
              </a:solidFill>
              <a:effectLst/>
              <a:latin typeface="Arial" panose="020B0604020202020204" pitchFamily="34" charset="0"/>
              <a:ea typeface="+mn-ea"/>
              <a:cs typeface="Arial" panose="020B0604020202020204" pitchFamily="34" charset="0"/>
            </a:rPr>
            <a:t>That concludes the calibrator calibration adjustments!</a:t>
          </a:r>
        </a:p>
        <a:p>
          <a:pPr marL="0" marR="0" lvl="0" indent="0" defTabSz="914400" eaLnBrk="1" fontAlgn="auto" latinLnBrk="0" hangingPunct="1">
            <a:lnSpc>
              <a:spcPct val="100000"/>
            </a:lnSpc>
            <a:spcBef>
              <a:spcPts val="0"/>
            </a:spcBef>
            <a:spcAft>
              <a:spcPts val="0"/>
            </a:spcAft>
            <a:buClrTx/>
            <a:buSzTx/>
            <a:buFontTx/>
            <a:buNone/>
            <a:tabLst/>
            <a:defRPr/>
          </a:pPr>
          <a:endParaRPr lang="en-US" sz="12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200" baseline="0">
            <a:solidFill>
              <a:schemeClr val="dk1"/>
            </a:solidFill>
            <a:effectLst/>
            <a:latin typeface="Arial" panose="020B0604020202020204" pitchFamily="34" charset="0"/>
            <a:ea typeface="+mn-ea"/>
            <a:cs typeface="Arial" panose="020B0604020202020204" pitchFamily="34" charset="0"/>
          </a:endParaRPr>
        </a:p>
        <a:p>
          <a:endParaRPr lang="en-US" sz="1200" baseline="0">
            <a:latin typeface="Arial" panose="020B0604020202020204" pitchFamily="34" charset="0"/>
            <a:cs typeface="Arial" panose="020B0604020202020204" pitchFamily="34" charset="0"/>
          </a:endParaRPr>
        </a:p>
        <a:p>
          <a:endParaRPr lang="en-US" sz="1100" baseline="0">
            <a:latin typeface="Arial" panose="020B0604020202020204" pitchFamily="34" charset="0"/>
            <a:cs typeface="Arial" panose="020B0604020202020204" pitchFamily="34" charset="0"/>
          </a:endParaRPr>
        </a:p>
        <a:p>
          <a:endParaRPr lang="en-US" sz="1100">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9526</xdr:colOff>
      <xdr:row>2</xdr:row>
      <xdr:rowOff>9525</xdr:rowOff>
    </xdr:from>
    <xdr:to>
      <xdr:col>16</xdr:col>
      <xdr:colOff>0</xdr:colOff>
      <xdr:row>14</xdr:row>
      <xdr:rowOff>9525</xdr:rowOff>
    </xdr:to>
    <xdr:sp macro="" textlink="">
      <xdr:nvSpPr>
        <xdr:cNvPr id="2" name="TextBox 1">
          <a:extLst>
            <a:ext uri="{FF2B5EF4-FFF2-40B4-BE49-F238E27FC236}">
              <a16:creationId xmlns:a16="http://schemas.microsoft.com/office/drawing/2014/main" id="{69E05394-89A0-4EB7-AE15-B5A3F6F7D5A5}"/>
            </a:ext>
          </a:extLst>
        </xdr:cNvPr>
        <xdr:cNvSpPr txBox="1"/>
      </xdr:nvSpPr>
      <xdr:spPr>
        <a:xfrm>
          <a:off x="333376" y="523875"/>
          <a:ext cx="14011274" cy="2686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This</a:t>
          </a:r>
          <a:r>
            <a:rPr lang="en-US" sz="1200" baseline="0">
              <a:latin typeface="Arial" panose="020B0604020202020204" pitchFamily="34" charset="0"/>
              <a:cs typeface="Arial" panose="020B0604020202020204" pitchFamily="34" charset="0"/>
            </a:rPr>
            <a:t> is an attempt to better understand the operation and document some typical values.</a:t>
          </a:r>
          <a:endParaRPr lang="en-US" sz="1200">
            <a:latin typeface="Arial" panose="020B0604020202020204" pitchFamily="34" charset="0"/>
            <a:cs typeface="Arial" panose="020B0604020202020204" pitchFamily="34" charset="0"/>
          </a:endParaRP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Note that the manual refers to the "answer" dial. This is the larger dial of the Sensitivity</a:t>
          </a:r>
          <a:r>
            <a:rPr lang="en-US" sz="1200" baseline="0">
              <a:latin typeface="Arial" panose="020B0604020202020204" pitchFamily="34" charset="0"/>
              <a:cs typeface="Arial" panose="020B0604020202020204" pitchFamily="34" charset="0"/>
            </a:rPr>
            <a:t> Level control. When the brake is off, the answer dial will rotate with the control via friction. It thus turns as the potentiometer is adjusted. When the brake is on, the answer dial is locked and doesn't move as the potentiometer is adjusted. This arrangement constitutes the "analog computer", a circular slide rule, and arrives at the total answer by adding logs. In the schematic, LS100 is the PZT cylinder and MT100 is the reciprocal microphone.</a:t>
          </a:r>
        </a:p>
        <a:p>
          <a:endParaRPr lang="en-US" sz="1200" baseline="0">
            <a:latin typeface="Arial" panose="020B0604020202020204" pitchFamily="34" charset="0"/>
            <a:cs typeface="Arial" panose="020B0604020202020204" pitchFamily="34" charset="0"/>
          </a:endParaRPr>
        </a:p>
        <a:p>
          <a:r>
            <a:rPr lang="en-US" sz="1200" baseline="0">
              <a:latin typeface="Arial" panose="020B0604020202020204" pitchFamily="34" charset="0"/>
              <a:cs typeface="Arial" panose="020B0604020202020204" pitchFamily="34" charset="0"/>
            </a:rPr>
            <a:t>The manual takes one through several iterations of the reciprocity formula to reach the final version. Note that the equations in the manual and the patent use the cgs system and must be consistent. The cgs system can be confusing for electrical units and they probably use what's know as the practical cgs system. Be careful of dB reference values. Microphone sensitivity will be re: 1V/ubar and acoustic values will be re: 0.0002 dynes/ubar.</a:t>
          </a:r>
        </a:p>
        <a:p>
          <a:endParaRPr lang="en-US" sz="1200" baseline="0">
            <a:latin typeface="Arial" panose="020B0604020202020204" pitchFamily="34" charset="0"/>
            <a:cs typeface="Arial" panose="020B0604020202020204" pitchFamily="34" charset="0"/>
          </a:endParaRPr>
        </a:p>
        <a:p>
          <a:r>
            <a:rPr lang="en-US" sz="1200" baseline="0">
              <a:latin typeface="Arial" panose="020B0604020202020204" pitchFamily="34" charset="0"/>
              <a:cs typeface="Arial" panose="020B0604020202020204" pitchFamily="34" charset="0"/>
            </a:rPr>
            <a:t>The final formula in the manual is Ms=SQRT(V</a:t>
          </a:r>
          <a:r>
            <a:rPr lang="en-US" sz="1200" baseline="-25000">
              <a:latin typeface="Arial" panose="020B0604020202020204" pitchFamily="34" charset="0"/>
              <a:cs typeface="Arial" panose="020B0604020202020204" pitchFamily="34" charset="0"/>
            </a:rPr>
            <a:t>x</a:t>
          </a:r>
          <a:r>
            <a:rPr lang="en-US" sz="1200" baseline="30000">
              <a:latin typeface="Arial" panose="020B0604020202020204" pitchFamily="34" charset="0"/>
              <a:cs typeface="Arial" panose="020B0604020202020204" pitchFamily="34" charset="0"/>
            </a:rPr>
            <a:t>'</a:t>
          </a:r>
          <a:r>
            <a:rPr lang="en-US" sz="1200" baseline="0">
              <a:latin typeface="Arial" panose="020B0604020202020204" pitchFamily="34" charset="0"/>
              <a:cs typeface="Arial" panose="020B0604020202020204" pitchFamily="34" charset="0"/>
            </a:rPr>
            <a:t>/Vr</a:t>
          </a:r>
          <a:r>
            <a:rPr lang="en-US" sz="1200" baseline="30000">
              <a:latin typeface="Arial" panose="020B0604020202020204" pitchFamily="34" charset="0"/>
              <a:cs typeface="Arial" panose="020B0604020202020204" pitchFamily="34" charset="0"/>
            </a:rPr>
            <a:t>' </a:t>
          </a:r>
          <a:r>
            <a:rPr lang="en-US" sz="1200" baseline="0">
              <a:latin typeface="Arial" panose="020B0604020202020204" pitchFamily="34" charset="0"/>
              <a:cs typeface="Arial" panose="020B0604020202020204" pitchFamily="34" charset="0"/>
            </a:rPr>
            <a:t>* V</a:t>
          </a:r>
          <a:r>
            <a:rPr lang="en-US" sz="1200" baseline="-25000">
              <a:latin typeface="Arial" panose="020B0604020202020204" pitchFamily="34" charset="0"/>
              <a:cs typeface="Arial" panose="020B0604020202020204" pitchFamily="34" charset="0"/>
            </a:rPr>
            <a:t>x</a:t>
          </a:r>
          <a:r>
            <a:rPr lang="en-US" sz="1200" baseline="0">
              <a:latin typeface="Arial" panose="020B0604020202020204" pitchFamily="34" charset="0"/>
              <a:cs typeface="Arial" panose="020B0604020202020204" pitchFamily="34" charset="0"/>
            </a:rPr>
            <a:t>/V</a:t>
          </a:r>
          <a:r>
            <a:rPr lang="en-US" sz="1200" baseline="-25000">
              <a:latin typeface="Arial" panose="020B0604020202020204" pitchFamily="34" charset="0"/>
              <a:cs typeface="Arial" panose="020B0604020202020204" pitchFamily="34" charset="0"/>
            </a:rPr>
            <a:t>s</a:t>
          </a:r>
          <a:r>
            <a:rPr lang="en-US" sz="1200" baseline="0">
              <a:latin typeface="Arial" panose="020B0604020202020204" pitchFamily="34" charset="0"/>
              <a:cs typeface="Arial" panose="020B0604020202020204" pitchFamily="34" charset="0"/>
            </a:rPr>
            <a:t> * Vcc/(</a:t>
          </a:r>
          <a:r>
            <a:rPr lang="en-US" sz="1200" baseline="0">
              <a:latin typeface="Arial" panose="020B0604020202020204" pitchFamily="34" charset="0"/>
              <a:cs typeface="Arial" panose="020B0604020202020204" pitchFamily="34" charset="0"/>
              <a:sym typeface="Symbol" panose="05050102010706020507" pitchFamily="18" charset="2"/>
            </a:rPr>
            <a:t>*P</a:t>
          </a:r>
          <a:r>
            <a:rPr lang="en-US" sz="1200" baseline="-25000">
              <a:latin typeface="Arial" panose="020B0604020202020204" pitchFamily="34" charset="0"/>
              <a:cs typeface="Arial" panose="020B0604020202020204" pitchFamily="34" charset="0"/>
              <a:sym typeface="Symbol" panose="05050102010706020507" pitchFamily="18" charset="2"/>
            </a:rPr>
            <a:t>0</a:t>
          </a:r>
          <a:r>
            <a:rPr lang="en-US" sz="1200" baseline="0">
              <a:latin typeface="Arial" panose="020B0604020202020204" pitchFamily="34" charset="0"/>
              <a:cs typeface="Arial" panose="020B0604020202020204" pitchFamily="34" charset="0"/>
              <a:sym typeface="Symbol" panose="05050102010706020507" pitchFamily="18" charset="2"/>
            </a:rPr>
            <a:t>*C</a:t>
          </a:r>
          <a:r>
            <a:rPr lang="en-US" sz="1200" baseline="-25000">
              <a:latin typeface="Arial" panose="020B0604020202020204" pitchFamily="34" charset="0"/>
              <a:cs typeface="Arial" panose="020B0604020202020204" pitchFamily="34" charset="0"/>
              <a:sym typeface="Symbol" panose="05050102010706020507" pitchFamily="18" charset="2"/>
            </a:rPr>
            <a:t>s</a:t>
          </a:r>
          <a:r>
            <a:rPr lang="en-US" sz="1200" baseline="0">
              <a:latin typeface="Arial" panose="020B0604020202020204" pitchFamily="34" charset="0"/>
              <a:cs typeface="Arial" panose="020B0604020202020204" pitchFamily="34" charset="0"/>
              <a:sym typeface="Symbol" panose="05050102010706020507" pitchFamily="18" charset="2"/>
            </a:rPr>
            <a:t>). The patent shows it in dB as MdB=10*[log </a:t>
          </a:r>
          <a:r>
            <a:rPr lang="en-US" sz="1200" baseline="0">
              <a:solidFill>
                <a:schemeClr val="dk1"/>
              </a:solidFill>
              <a:effectLst/>
              <a:latin typeface="Arial" panose="020B0604020202020204" pitchFamily="34" charset="0"/>
              <a:ea typeface="+mn-ea"/>
              <a:cs typeface="Arial" panose="020B0604020202020204" pitchFamily="34" charset="0"/>
            </a:rPr>
            <a:t>Vc</a:t>
          </a:r>
          <a:r>
            <a:rPr lang="en-US" sz="1200" baseline="0">
              <a:solidFill>
                <a:schemeClr val="dk1"/>
              </a:solidFill>
              <a:effectLst/>
              <a:latin typeface="+mn-lt"/>
              <a:ea typeface="+mn-ea"/>
              <a:cs typeface="+mn-cs"/>
            </a:rPr>
            <a:t>/(</a:t>
          </a:r>
          <a:r>
            <a:rPr lang="en-US" sz="1200" baseline="0">
              <a:solidFill>
                <a:schemeClr val="dk1"/>
              </a:solidFill>
              <a:effectLst/>
              <a:latin typeface="Arial" panose="020B0604020202020204" pitchFamily="34" charset="0"/>
              <a:ea typeface="+mn-ea"/>
              <a:cs typeface="Arial" panose="020B0604020202020204" pitchFamily="34" charset="0"/>
              <a:sym typeface="Symbol" panose="05050102010706020507" pitchFamily="18" charset="2"/>
            </a:rPr>
            <a:t></a:t>
          </a:r>
          <a:r>
            <a:rPr lang="en-US" sz="1200" baseline="0">
              <a:solidFill>
                <a:schemeClr val="dk1"/>
              </a:solidFill>
              <a:effectLst/>
              <a:latin typeface="Arial" panose="020B0604020202020204" pitchFamily="34" charset="0"/>
              <a:ea typeface="+mn-ea"/>
              <a:cs typeface="Arial" panose="020B0604020202020204" pitchFamily="34" charset="0"/>
            </a:rPr>
            <a:t>*P</a:t>
          </a:r>
          <a:r>
            <a:rPr lang="en-US" sz="1200" baseline="-25000">
              <a:solidFill>
                <a:schemeClr val="dk1"/>
              </a:solidFill>
              <a:effectLst/>
              <a:latin typeface="Arial" panose="020B0604020202020204" pitchFamily="34" charset="0"/>
              <a:ea typeface="+mn-ea"/>
              <a:cs typeface="Arial" panose="020B0604020202020204" pitchFamily="34" charset="0"/>
            </a:rPr>
            <a:t>0</a:t>
          </a:r>
          <a:r>
            <a:rPr lang="en-US" sz="1200" baseline="0">
              <a:solidFill>
                <a:schemeClr val="dk1"/>
              </a:solidFill>
              <a:effectLst/>
              <a:latin typeface="Arial" panose="020B0604020202020204" pitchFamily="34" charset="0"/>
              <a:ea typeface="+mn-ea"/>
              <a:cs typeface="Arial" panose="020B0604020202020204" pitchFamily="34" charset="0"/>
            </a:rPr>
            <a:t>*C</a:t>
          </a:r>
          <a:r>
            <a:rPr lang="en-US" sz="1200" baseline="-25000">
              <a:solidFill>
                <a:schemeClr val="dk1"/>
              </a:solidFill>
              <a:effectLst/>
              <a:latin typeface="Arial" panose="020B0604020202020204" pitchFamily="34" charset="0"/>
              <a:ea typeface="+mn-ea"/>
              <a:cs typeface="Arial" panose="020B0604020202020204" pitchFamily="34" charset="0"/>
            </a:rPr>
            <a:t>s</a:t>
          </a:r>
          <a:r>
            <a:rPr lang="en-US" sz="1200" baseline="0">
              <a:solidFill>
                <a:schemeClr val="dk1"/>
              </a:solidFill>
              <a:effectLst/>
              <a:latin typeface="Arial" panose="020B0604020202020204" pitchFamily="34" charset="0"/>
              <a:ea typeface="+mn-ea"/>
              <a:cs typeface="Arial" panose="020B0604020202020204" pitchFamily="34" charset="0"/>
            </a:rPr>
            <a:t>) + log V</a:t>
          </a:r>
          <a:r>
            <a:rPr lang="en-US" sz="1200" baseline="-25000">
              <a:solidFill>
                <a:schemeClr val="dk1"/>
              </a:solidFill>
              <a:effectLst/>
              <a:latin typeface="Arial" panose="020B0604020202020204" pitchFamily="34" charset="0"/>
              <a:ea typeface="+mn-ea"/>
              <a:cs typeface="Arial" panose="020B0604020202020204" pitchFamily="34" charset="0"/>
            </a:rPr>
            <a:t>2</a:t>
          </a:r>
          <a:r>
            <a:rPr lang="en-US" sz="1200" baseline="30000">
              <a:solidFill>
                <a:schemeClr val="dk1"/>
              </a:solidFill>
              <a:effectLst/>
              <a:latin typeface="Arial" panose="020B0604020202020204" pitchFamily="34" charset="0"/>
              <a:ea typeface="+mn-ea"/>
              <a:cs typeface="Arial" panose="020B0604020202020204" pitchFamily="34" charset="0"/>
            </a:rPr>
            <a:t>'</a:t>
          </a:r>
          <a:r>
            <a:rPr lang="en-US" sz="1200" baseline="0">
              <a:solidFill>
                <a:schemeClr val="dk1"/>
              </a:solidFill>
              <a:effectLst/>
              <a:latin typeface="Arial" panose="020B0604020202020204" pitchFamily="34" charset="0"/>
              <a:ea typeface="+mn-ea"/>
              <a:cs typeface="Arial" panose="020B0604020202020204" pitchFamily="34" charset="0"/>
            </a:rPr>
            <a:t>/V</a:t>
          </a:r>
          <a:r>
            <a:rPr lang="en-US" sz="1200" baseline="-25000">
              <a:solidFill>
                <a:schemeClr val="dk1"/>
              </a:solidFill>
              <a:effectLst/>
              <a:latin typeface="Arial" panose="020B0604020202020204" pitchFamily="34" charset="0"/>
              <a:ea typeface="+mn-ea"/>
              <a:cs typeface="Arial" panose="020B0604020202020204" pitchFamily="34" charset="0"/>
            </a:rPr>
            <a:t>1</a:t>
          </a:r>
          <a:r>
            <a:rPr lang="en-US" sz="1200" baseline="30000">
              <a:solidFill>
                <a:schemeClr val="dk1"/>
              </a:solidFill>
              <a:effectLst/>
              <a:latin typeface="Arial" panose="020B0604020202020204" pitchFamily="34" charset="0"/>
              <a:ea typeface="+mn-ea"/>
              <a:cs typeface="Arial" panose="020B0604020202020204" pitchFamily="34" charset="0"/>
            </a:rPr>
            <a:t>'</a:t>
          </a:r>
          <a:r>
            <a:rPr lang="en-US" sz="1200" baseline="0">
              <a:solidFill>
                <a:schemeClr val="dk1"/>
              </a:solidFill>
              <a:effectLst/>
              <a:latin typeface="Arial" panose="020B0604020202020204" pitchFamily="34" charset="0"/>
              <a:ea typeface="+mn-ea"/>
              <a:cs typeface="Arial" panose="020B0604020202020204" pitchFamily="34" charset="0"/>
            </a:rPr>
            <a:t> + log V</a:t>
          </a:r>
          <a:r>
            <a:rPr lang="en-US" sz="1200" baseline="-25000">
              <a:solidFill>
                <a:schemeClr val="dk1"/>
              </a:solidFill>
              <a:effectLst/>
              <a:latin typeface="Arial" panose="020B0604020202020204" pitchFamily="34" charset="0"/>
              <a:ea typeface="+mn-ea"/>
              <a:cs typeface="Arial" panose="020B0604020202020204" pitchFamily="34" charset="0"/>
            </a:rPr>
            <a:t>2</a:t>
          </a:r>
          <a:r>
            <a:rPr lang="en-US" sz="1200" baseline="0">
              <a:solidFill>
                <a:schemeClr val="dk1"/>
              </a:solidFill>
              <a:effectLst/>
              <a:latin typeface="Arial" panose="020B0604020202020204" pitchFamily="34" charset="0"/>
              <a:ea typeface="+mn-ea"/>
              <a:cs typeface="Arial" panose="020B0604020202020204" pitchFamily="34" charset="0"/>
            </a:rPr>
            <a:t>/V</a:t>
          </a:r>
          <a:r>
            <a:rPr lang="en-US" sz="1200" baseline="-25000">
              <a:solidFill>
                <a:schemeClr val="dk1"/>
              </a:solidFill>
              <a:effectLst/>
              <a:latin typeface="Arial" panose="020B0604020202020204" pitchFamily="34" charset="0"/>
              <a:ea typeface="+mn-ea"/>
              <a:cs typeface="Arial" panose="020B0604020202020204" pitchFamily="34" charset="0"/>
            </a:rPr>
            <a:t>s</a:t>
          </a:r>
          <a:r>
            <a:rPr lang="en-US" sz="1200" baseline="0">
              <a:solidFill>
                <a:schemeClr val="dk1"/>
              </a:solidFill>
              <a:effectLst/>
              <a:latin typeface="Arial" panose="020B0604020202020204" pitchFamily="34" charset="0"/>
              <a:ea typeface="+mn-ea"/>
              <a:cs typeface="Arial" panose="020B0604020202020204" pitchFamily="34" charset="0"/>
            </a:rPr>
            <a:t>]</a:t>
          </a:r>
        </a:p>
        <a:p>
          <a:endParaRPr lang="en-US" sz="1200" baseline="0">
            <a:solidFill>
              <a:schemeClr val="dk1"/>
            </a:solidFill>
            <a:effectLst/>
            <a:latin typeface="Arial" panose="020B0604020202020204" pitchFamily="34" charset="0"/>
            <a:ea typeface="+mn-ea"/>
            <a:cs typeface="Arial" panose="020B0604020202020204" pitchFamily="34" charset="0"/>
          </a:endParaRPr>
        </a:p>
        <a:p>
          <a:r>
            <a:rPr lang="en-US" sz="1200" baseline="0">
              <a:solidFill>
                <a:schemeClr val="dk1"/>
              </a:solidFill>
              <a:effectLst/>
              <a:latin typeface="Arial" panose="020B0604020202020204" pitchFamily="34" charset="0"/>
              <a:ea typeface="+mn-ea"/>
              <a:cs typeface="Arial" panose="020B0604020202020204" pitchFamily="34" charset="0"/>
            </a:rPr>
            <a:t>The voltages are ratios, so the input voltage doesn't matter. The current is measured using a sampling capacitor, so frequency drops out and doesn't matter either.</a:t>
          </a:r>
        </a:p>
        <a:p>
          <a:endParaRPr lang="en-US" sz="1200" baseline="0">
            <a:solidFill>
              <a:schemeClr val="dk1"/>
            </a:solidFill>
            <a:effectLst/>
            <a:latin typeface="Arial" panose="020B0604020202020204" pitchFamily="34" charset="0"/>
            <a:ea typeface="+mn-ea"/>
            <a:cs typeface="Arial" panose="020B0604020202020204" pitchFamily="34" charset="0"/>
          </a:endParaRPr>
        </a:p>
        <a:p>
          <a:endParaRPr lang="en-US" sz="1200" baseline="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8</xdr:col>
      <xdr:colOff>9525</xdr:colOff>
      <xdr:row>28</xdr:row>
      <xdr:rowOff>0</xdr:rowOff>
    </xdr:from>
    <xdr:to>
      <xdr:col>15</xdr:col>
      <xdr:colOff>9525</xdr:colOff>
      <xdr:row>31</xdr:row>
      <xdr:rowOff>9525</xdr:rowOff>
    </xdr:to>
    <xdr:sp macro="" textlink="">
      <xdr:nvSpPr>
        <xdr:cNvPr id="4" name="TextBox 3">
          <a:extLst>
            <a:ext uri="{FF2B5EF4-FFF2-40B4-BE49-F238E27FC236}">
              <a16:creationId xmlns:a16="http://schemas.microsoft.com/office/drawing/2014/main" id="{D7B1AE63-C362-4767-9662-F84D2906CD7C}"/>
            </a:ext>
          </a:extLst>
        </xdr:cNvPr>
        <xdr:cNvSpPr txBox="1"/>
      </xdr:nvSpPr>
      <xdr:spPr>
        <a:xfrm>
          <a:off x="8591550" y="5800725"/>
          <a:ext cx="369570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Probably cannot calculate sensitivity</a:t>
          </a:r>
          <a:r>
            <a:rPr lang="en-US" sz="1100" baseline="0"/>
            <a:t> from the above voltages, as they're not the open circuit voltages.</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0</xdr:colOff>
      <xdr:row>14</xdr:row>
      <xdr:rowOff>0</xdr:rowOff>
    </xdr:to>
    <xdr:sp macro="" textlink="">
      <xdr:nvSpPr>
        <xdr:cNvPr id="3" name="TextBox 2">
          <a:extLst>
            <a:ext uri="{FF2B5EF4-FFF2-40B4-BE49-F238E27FC236}">
              <a16:creationId xmlns:a16="http://schemas.microsoft.com/office/drawing/2014/main" id="{DCA08FD4-D571-4EFC-8EC4-D202D1BF3557}"/>
            </a:ext>
          </a:extLst>
        </xdr:cNvPr>
        <xdr:cNvSpPr txBox="1"/>
      </xdr:nvSpPr>
      <xdr:spPr>
        <a:xfrm>
          <a:off x="619125" y="447675"/>
          <a:ext cx="5534025" cy="228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The below is from the manual and from the 1967 patent describing the device. The formula on page 22 doesn't return the</a:t>
          </a:r>
          <a:r>
            <a:rPr lang="en-US" sz="1200" baseline="0">
              <a:latin typeface="Arial" panose="020B0604020202020204" pitchFamily="34" charset="0"/>
              <a:cs typeface="Arial" panose="020B0604020202020204" pitchFamily="34" charset="0"/>
            </a:rPr>
            <a:t> expected -58.5 dB for 1000 mb to match the dial of the instrument. Looking at page 21, if one squares the constant and converts to dB, a plausible answer results, though it's odd that the capacitance would be entered in uF, rather than F. If the microphone compliance volume is entered as zero, the result matches the dial over the entire barometric pressure range, so it's likely correct, though the manual does suggest 0.2 cc as the microphone compliance volume. That's probably included in the stated 17.74 cc volume.</a:t>
          </a:r>
          <a:endParaRPr lang="en-US" sz="1200">
            <a:latin typeface="Arial"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2</xdr:row>
      <xdr:rowOff>0</xdr:rowOff>
    </xdr:from>
    <xdr:to>
      <xdr:col>14</xdr:col>
      <xdr:colOff>600075</xdr:colOff>
      <xdr:row>7</xdr:row>
      <xdr:rowOff>0</xdr:rowOff>
    </xdr:to>
    <xdr:sp macro="" textlink="">
      <xdr:nvSpPr>
        <xdr:cNvPr id="2" name="TextBox 1">
          <a:extLst>
            <a:ext uri="{FF2B5EF4-FFF2-40B4-BE49-F238E27FC236}">
              <a16:creationId xmlns:a16="http://schemas.microsoft.com/office/drawing/2014/main" id="{2B4C1FC8-EC9C-4D53-B60A-23ED2E51C862}"/>
            </a:ext>
          </a:extLst>
        </xdr:cNvPr>
        <xdr:cNvSpPr txBox="1"/>
      </xdr:nvSpPr>
      <xdr:spPr>
        <a:xfrm>
          <a:off x="609600" y="447675"/>
          <a:ext cx="8524875"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The manual has a resistance chart from various points to ground. The resistance check was incorrect for Read 2 and Read 4, showing a constant resistance</a:t>
          </a:r>
          <a:r>
            <a:rPr lang="en-US" sz="1200" baseline="0">
              <a:latin typeface="Arial" panose="020B0604020202020204" pitchFamily="34" charset="0"/>
              <a:cs typeface="Arial" panose="020B0604020202020204" pitchFamily="34" charset="0"/>
            </a:rPr>
            <a:t> of 63 ohms for all four settings.  The connection is from pin 1 of the mic connector, to ground. If you follow the schematic, the resistance table must be in error.</a:t>
          </a:r>
          <a:endParaRPr lang="en-US" sz="1200">
            <a:latin typeface="Arial" panose="020B0604020202020204" pitchFamily="34" charset="0"/>
            <a:cs typeface="Arial" panose="020B0604020202020204" pitchFamily="34" charset="0"/>
          </a:endParaRPr>
        </a:p>
      </xdr:txBody>
    </xdr:sp>
    <xdr:clientData/>
  </xdr:twoCellAnchor>
  <xdr:twoCellAnchor>
    <xdr:from>
      <xdr:col>9</xdr:col>
      <xdr:colOff>0</xdr:colOff>
      <xdr:row>19</xdr:row>
      <xdr:rowOff>0</xdr:rowOff>
    </xdr:from>
    <xdr:to>
      <xdr:col>15</xdr:col>
      <xdr:colOff>0</xdr:colOff>
      <xdr:row>23</xdr:row>
      <xdr:rowOff>9525</xdr:rowOff>
    </xdr:to>
    <xdr:sp macro="" textlink="">
      <xdr:nvSpPr>
        <xdr:cNvPr id="3" name="TextBox 2">
          <a:extLst>
            <a:ext uri="{FF2B5EF4-FFF2-40B4-BE49-F238E27FC236}">
              <a16:creationId xmlns:a16="http://schemas.microsoft.com/office/drawing/2014/main" id="{09D2FA4F-A851-4B09-8E93-F2A0E0645ABA}"/>
            </a:ext>
          </a:extLst>
        </xdr:cNvPr>
        <xdr:cNvSpPr txBox="1"/>
      </xdr:nvSpPr>
      <xdr:spPr>
        <a:xfrm>
          <a:off x="5686425" y="3686175"/>
          <a:ext cx="3657600" cy="771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chemeClr val="dk1"/>
              </a:solidFill>
              <a:latin typeface="Arial" panose="020B0604020202020204" pitchFamily="34" charset="0"/>
              <a:ea typeface="+mn-ea"/>
              <a:cs typeface="Arial" panose="020B0604020202020204" pitchFamily="34" charset="0"/>
            </a:rPr>
            <a:t>According to the schematic, the measured result is correct and </a:t>
          </a:r>
          <a:r>
            <a:rPr lang="en-US" sz="1200" b="1">
              <a:solidFill>
                <a:schemeClr val="dk1"/>
              </a:solidFill>
              <a:latin typeface="Arial" panose="020B0604020202020204" pitchFamily="34" charset="0"/>
              <a:ea typeface="+mn-ea"/>
              <a:cs typeface="Arial" panose="020B0604020202020204" pitchFamily="34" charset="0"/>
            </a:rPr>
            <a:t>the resistance chart is in error! </a:t>
          </a:r>
          <a:r>
            <a:rPr lang="en-US" sz="1200">
              <a:solidFill>
                <a:schemeClr val="dk1"/>
              </a:solidFill>
              <a:latin typeface="Arial" panose="020B0604020202020204" pitchFamily="34" charset="0"/>
              <a:ea typeface="+mn-ea"/>
              <a:cs typeface="Arial" panose="020B0604020202020204" pitchFamily="34" charset="0"/>
            </a:rPr>
            <a:t>The range values are grounded for this mode.</a:t>
          </a:r>
        </a:p>
      </xdr:txBody>
    </xdr:sp>
    <xdr:clientData/>
  </xdr:twoCellAnchor>
  <xdr:twoCellAnchor>
    <xdr:from>
      <xdr:col>6</xdr:col>
      <xdr:colOff>600075</xdr:colOff>
      <xdr:row>11</xdr:row>
      <xdr:rowOff>0</xdr:rowOff>
    </xdr:from>
    <xdr:to>
      <xdr:col>9</xdr:col>
      <xdr:colOff>600074</xdr:colOff>
      <xdr:row>14</xdr:row>
      <xdr:rowOff>180975</xdr:rowOff>
    </xdr:to>
    <xdr:sp macro="" textlink="">
      <xdr:nvSpPr>
        <xdr:cNvPr id="5" name="TextBox 4">
          <a:extLst>
            <a:ext uri="{FF2B5EF4-FFF2-40B4-BE49-F238E27FC236}">
              <a16:creationId xmlns:a16="http://schemas.microsoft.com/office/drawing/2014/main" id="{80877C5A-5246-4740-8CEF-974F3DBDD673}"/>
            </a:ext>
          </a:extLst>
        </xdr:cNvPr>
        <xdr:cNvSpPr txBox="1"/>
      </xdr:nvSpPr>
      <xdr:spPr>
        <a:xfrm>
          <a:off x="4457700" y="2162175"/>
          <a:ext cx="1828799" cy="752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As</a:t>
          </a:r>
          <a:r>
            <a:rPr lang="en-US" sz="1200" baseline="0">
              <a:latin typeface="Arial" panose="020B0604020202020204" pitchFamily="34" charset="0"/>
              <a:cs typeface="Arial" panose="020B0604020202020204" pitchFamily="34" charset="0"/>
            </a:rPr>
            <a:t> it should be.</a:t>
          </a:r>
          <a:endParaRPr lang="en-US" sz="1200">
            <a:latin typeface="Arial" panose="020B0604020202020204" pitchFamily="34" charset="0"/>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9525</xdr:colOff>
      <xdr:row>2</xdr:row>
      <xdr:rowOff>0</xdr:rowOff>
    </xdr:from>
    <xdr:to>
      <xdr:col>24</xdr:col>
      <xdr:colOff>0</xdr:colOff>
      <xdr:row>15</xdr:row>
      <xdr:rowOff>180975</xdr:rowOff>
    </xdr:to>
    <xdr:sp macro="" textlink="">
      <xdr:nvSpPr>
        <xdr:cNvPr id="2" name="TextBox 1">
          <a:extLst>
            <a:ext uri="{FF2B5EF4-FFF2-40B4-BE49-F238E27FC236}">
              <a16:creationId xmlns:a16="http://schemas.microsoft.com/office/drawing/2014/main" id="{098D4BB7-787D-474B-B335-255A01580130}"/>
            </a:ext>
          </a:extLst>
        </xdr:cNvPr>
        <xdr:cNvSpPr txBox="1"/>
      </xdr:nvSpPr>
      <xdr:spPr>
        <a:xfrm>
          <a:off x="619125" y="447675"/>
          <a:ext cx="15478125" cy="2657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The small dial is used when setting the cavity SPL using a previously calibrated mic, what they call the "precision acoustic source" mode. The problem</a:t>
          </a:r>
          <a:r>
            <a:rPr lang="en-US" sz="1200" baseline="0">
              <a:latin typeface="Arial" panose="020B0604020202020204" pitchFamily="34" charset="0"/>
              <a:cs typeface="Arial" panose="020B0604020202020204" pitchFamily="34" charset="0"/>
            </a:rPr>
            <a:t> is how to set the knob position in relation to the log pot. The only purpose of the small dial is this mode, so it doesn't affect mic calibration. The math is at the lower right and the calibration procedure is covered in the calibration tab.</a:t>
          </a:r>
        </a:p>
        <a:p>
          <a:endParaRPr lang="en-US" sz="1200" baseline="0">
            <a:latin typeface="Arial" panose="020B0604020202020204" pitchFamily="34" charset="0"/>
            <a:cs typeface="Arial" panose="020B0604020202020204" pitchFamily="34" charset="0"/>
          </a:endParaRPr>
        </a:p>
        <a:p>
          <a:r>
            <a:rPr lang="en-US" sz="1200" baseline="0">
              <a:latin typeface="Arial" panose="020B0604020202020204" pitchFamily="34" charset="0"/>
              <a:cs typeface="Arial" panose="020B0604020202020204" pitchFamily="34" charset="0"/>
            </a:rPr>
            <a:t>The procedure for using precision acoustic source mode is to switch to Adj 3 (drive voltage on attenuator, output from attenuator) and set the small dial to the measured mic sensitivity. Set the generator amplitude for the dB SPL you desire. Next one switches to Read 3 (drive to reciprocal mic, output from DUT) and adjusts the mic current (and input signal if necessary) to match the previous reading. Finally, the DUT is moved to the meter to be calibrated and the SPL set to the reading from Adj 3.</a:t>
          </a:r>
        </a:p>
        <a:p>
          <a:endParaRPr lang="en-US" sz="1200" baseline="0">
            <a:latin typeface="Arial" panose="020B0604020202020204" pitchFamily="34" charset="0"/>
            <a:cs typeface="Arial" panose="020B0604020202020204" pitchFamily="34" charset="0"/>
          </a:endParaRPr>
        </a:p>
        <a:p>
          <a:r>
            <a:rPr lang="en-US" sz="1200" baseline="0">
              <a:latin typeface="Arial" panose="020B0604020202020204" pitchFamily="34" charset="0"/>
              <a:cs typeface="Arial" panose="020B0604020202020204" pitchFamily="34" charset="0"/>
            </a:rPr>
            <a:t>The attenuator output is dependent on the input voltage, so it isn't a fixed voltage value. The mic output is also dependent on the input voltage, so they must track. There is also a voltage drop due to generator impedance, so the 600 ohm spec is important in this case. The bottom line is the whole thing is referenced to the meter reading- 50 VRMS = meter reading of 92 dB. That's what provides a calibrated voltage, referenced to dB SPL.</a:t>
          </a:r>
        </a:p>
        <a:p>
          <a:endParaRPr lang="en-US" sz="1200" baseline="0">
            <a:latin typeface="Arial" panose="020B0604020202020204" pitchFamily="34" charset="0"/>
            <a:cs typeface="Arial" panose="020B0604020202020204" pitchFamily="34" charset="0"/>
          </a:endParaRPr>
        </a:p>
        <a:p>
          <a:r>
            <a:rPr lang="en-US" sz="1200" baseline="0">
              <a:latin typeface="Arial" panose="020B0604020202020204" pitchFamily="34" charset="0"/>
              <a:cs typeface="Arial" panose="020B0604020202020204" pitchFamily="34" charset="0"/>
            </a:rPr>
            <a:t>The PZT cylinders certainly have slightly different sensitivities, so the meter calibration must vary a bit from unit to unit. I think they make an assumption that it doesn't vary much, and that's how the less precise "sound level calibrator" mode works. However, if the small knob is positioned correctly, the attenuator output voltage (insert voltage) </a:t>
          </a:r>
          <a:r>
            <a:rPr lang="en-US" sz="1200" b="1" baseline="0">
              <a:latin typeface="Arial" panose="020B0604020202020204" pitchFamily="34" charset="0"/>
              <a:cs typeface="Arial" panose="020B0604020202020204" pitchFamily="34" charset="0"/>
            </a:rPr>
            <a:t>can</a:t>
          </a:r>
          <a:r>
            <a:rPr lang="en-US" sz="1200" baseline="0">
              <a:latin typeface="Arial" panose="020B0604020202020204" pitchFamily="34" charset="0"/>
              <a:cs typeface="Arial" panose="020B0604020202020204" pitchFamily="34" charset="0"/>
            </a:rPr>
            <a:t> be trusted for a given meter reading and thus, the "precision acoustic source" mode is more accurate. FWIW, source calibrator mode on my unit is dead on compared to the precision mode. </a:t>
          </a:r>
        </a:p>
        <a:p>
          <a:endParaRPr lang="en-US" sz="1200" baseline="0">
            <a:latin typeface="Arial" panose="020B0604020202020204" pitchFamily="34" charset="0"/>
            <a:cs typeface="Arial" panose="020B0604020202020204" pitchFamily="34" charset="0"/>
          </a:endParaRPr>
        </a:p>
        <a:p>
          <a:endParaRPr lang="en-US" sz="1200" baseline="0">
            <a:latin typeface="Arial" panose="020B0604020202020204" pitchFamily="34" charset="0"/>
            <a:cs typeface="Arial" panose="020B0604020202020204" pitchFamily="34" charset="0"/>
          </a:endParaRPr>
        </a:p>
      </xdr:txBody>
    </xdr:sp>
    <xdr:clientData/>
  </xdr:twoCellAnchor>
  <xdr:twoCellAnchor>
    <xdr:from>
      <xdr:col>19</xdr:col>
      <xdr:colOff>0</xdr:colOff>
      <xdr:row>38</xdr:row>
      <xdr:rowOff>0</xdr:rowOff>
    </xdr:from>
    <xdr:to>
      <xdr:col>25</xdr:col>
      <xdr:colOff>600075</xdr:colOff>
      <xdr:row>45</xdr:row>
      <xdr:rowOff>9525</xdr:rowOff>
    </xdr:to>
    <xdr:sp macro="" textlink="">
      <xdr:nvSpPr>
        <xdr:cNvPr id="3" name="TextBox 2">
          <a:extLst>
            <a:ext uri="{FF2B5EF4-FFF2-40B4-BE49-F238E27FC236}">
              <a16:creationId xmlns:a16="http://schemas.microsoft.com/office/drawing/2014/main" id="{5C9C3566-1056-4247-AA3B-0A750EE92FF7}"/>
            </a:ext>
          </a:extLst>
        </xdr:cNvPr>
        <xdr:cNvSpPr txBox="1"/>
      </xdr:nvSpPr>
      <xdr:spPr>
        <a:xfrm>
          <a:off x="12230100" y="7686675"/>
          <a:ext cx="5076825"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Arial" panose="020B0604020202020204" pitchFamily="34" charset="0"/>
              <a:cs typeface="Arial" panose="020B0604020202020204" pitchFamily="34" charset="0"/>
            </a:rPr>
            <a:t>Small dial</a:t>
          </a:r>
          <a:r>
            <a:rPr lang="en-US" sz="1100" baseline="0">
              <a:latin typeface="Arial" panose="020B0604020202020204" pitchFamily="34" charset="0"/>
              <a:cs typeface="Arial" panose="020B0604020202020204" pitchFamily="34" charset="0"/>
            </a:rPr>
            <a:t> is -54 at CW end and -64 at CCW end, though it doesn't cover the full range of the pot. At full input (50/2 volts) the insert voltage ranges from 0.00252 to 0.0159. A -54 sensitivity mic at 92 dB SPL would have an insert voltage of 0.01588 VRMS. Thus, the dial should be set such that -54 is at the CW end of the pot (top), giving the maximum voltage of 0.0159 VRMS. This is covered in the calibration tab.</a:t>
          </a:r>
          <a:endParaRPr lang="en-US" sz="1100">
            <a:latin typeface="Arial" panose="020B0604020202020204" pitchFamily="34" charset="0"/>
            <a:cs typeface="Arial" panose="020B0604020202020204" pitchFamily="34" charset="0"/>
          </a:endParaRPr>
        </a:p>
      </xdr:txBody>
    </xdr:sp>
    <xdr:clientData/>
  </xdr:twoCellAnchor>
  <xdr:twoCellAnchor>
    <xdr:from>
      <xdr:col>6</xdr:col>
      <xdr:colOff>9526</xdr:colOff>
      <xdr:row>53</xdr:row>
      <xdr:rowOff>1</xdr:rowOff>
    </xdr:from>
    <xdr:to>
      <xdr:col>12</xdr:col>
      <xdr:colOff>600076</xdr:colOff>
      <xdr:row>61</xdr:row>
      <xdr:rowOff>0</xdr:rowOff>
    </xdr:to>
    <xdr:sp macro="" textlink="">
      <xdr:nvSpPr>
        <xdr:cNvPr id="4" name="TextBox 3">
          <a:extLst>
            <a:ext uri="{FF2B5EF4-FFF2-40B4-BE49-F238E27FC236}">
              <a16:creationId xmlns:a16="http://schemas.microsoft.com/office/drawing/2014/main" id="{F1D9667E-4808-41A4-BBE9-D383293AF1A6}"/>
            </a:ext>
          </a:extLst>
        </xdr:cNvPr>
        <xdr:cNvSpPr txBox="1"/>
      </xdr:nvSpPr>
      <xdr:spPr>
        <a:xfrm>
          <a:off x="4314826" y="10687051"/>
          <a:ext cx="4248150" cy="16763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latin typeface="Verdana" panose="020B0604030504040204" pitchFamily="34" charset="0"/>
              <a:ea typeface="Verdana" panose="020B0604030504040204" pitchFamily="34" charset="0"/>
            </a:rPr>
            <a:t>Measure the open circuit voltage of your oscillator and enter it. Load</a:t>
          </a:r>
          <a:r>
            <a:rPr lang="en-US" sz="1050" baseline="0">
              <a:latin typeface="Verdana" panose="020B0604030504040204" pitchFamily="34" charset="0"/>
              <a:ea typeface="Verdana" panose="020B0604030504040204" pitchFamily="34" charset="0"/>
            </a:rPr>
            <a:t> your oscillator with the desired load, say 600 ohms, and enter the new voltage as the loaded voltage. The output impedance will be displayed. Enter the desired output impedance and the resistance to add or subtract will be displayed. Obviously you can only add positive series values.</a:t>
          </a:r>
          <a:endParaRPr lang="en-US" sz="1050">
            <a:latin typeface="Verdana" panose="020B0604030504040204" pitchFamily="34" charset="0"/>
            <a:ea typeface="Verdana" panose="020B060403050404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2</xdr:row>
      <xdr:rowOff>9522</xdr:rowOff>
    </xdr:from>
    <xdr:to>
      <xdr:col>14</xdr:col>
      <xdr:colOff>638175</xdr:colOff>
      <xdr:row>55</xdr:row>
      <xdr:rowOff>9524</xdr:rowOff>
    </xdr:to>
    <xdr:sp macro="" textlink="">
      <xdr:nvSpPr>
        <xdr:cNvPr id="2" name="TextBox 1">
          <a:extLst>
            <a:ext uri="{FF2B5EF4-FFF2-40B4-BE49-F238E27FC236}">
              <a16:creationId xmlns:a16="http://schemas.microsoft.com/office/drawing/2014/main" id="{5053190C-0FBB-43FF-B350-AC3EEADE4004}"/>
            </a:ext>
          </a:extLst>
        </xdr:cNvPr>
        <xdr:cNvSpPr txBox="1"/>
      </xdr:nvSpPr>
      <xdr:spPr>
        <a:xfrm>
          <a:off x="609601" y="447672"/>
          <a:ext cx="10420349" cy="95916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ysClr val="windowText" lastClr="000000"/>
              </a:solidFill>
              <a:latin typeface="Arial" panose="020B0604020202020204" pitchFamily="34" charset="0"/>
              <a:cs typeface="Arial" panose="020B0604020202020204" pitchFamily="34" charset="0"/>
            </a:rPr>
            <a:t>The 1559-B is specified at ±0.2 dB ±0.1</a:t>
          </a:r>
          <a:r>
            <a:rPr lang="en-US" sz="1200" baseline="0">
              <a:solidFill>
                <a:sysClr val="windowText" lastClr="000000"/>
              </a:solidFill>
              <a:latin typeface="Arial" panose="020B0604020202020204" pitchFamily="34" charset="0"/>
              <a:cs typeface="Arial" panose="020B0604020202020204" pitchFamily="34" charset="0"/>
            </a:rPr>
            <a:t> dB times the frequency in kHz up to 2.5 kHz. So, ±0.3 dB for typical usage.</a:t>
          </a:r>
        </a:p>
        <a:p>
          <a:endParaRPr lang="en-US" sz="1200">
            <a:solidFill>
              <a:sysClr val="windowText" lastClr="000000"/>
            </a:solidFill>
            <a:latin typeface="Arial" panose="020B0604020202020204" pitchFamily="34" charset="0"/>
            <a:cs typeface="Arial" panose="020B0604020202020204" pitchFamily="34" charset="0"/>
          </a:endParaRPr>
        </a:p>
        <a:p>
          <a:r>
            <a:rPr lang="en-US" sz="1200">
              <a:solidFill>
                <a:sysClr val="windowText" lastClr="000000"/>
              </a:solidFill>
              <a:latin typeface="Arial" panose="020B0604020202020204" pitchFamily="34" charset="0"/>
              <a:cs typeface="Arial" panose="020B0604020202020204" pitchFamily="34" charset="0"/>
            </a:rPr>
            <a:t>Lacking a fresh NIST certified standard mic, all I can do is work with</a:t>
          </a:r>
          <a:r>
            <a:rPr lang="en-US" sz="1200" baseline="0">
              <a:solidFill>
                <a:sysClr val="windowText" lastClr="000000"/>
              </a:solidFill>
              <a:latin typeface="Arial" panose="020B0604020202020204" pitchFamily="34" charset="0"/>
              <a:cs typeface="Arial" panose="020B0604020202020204" pitchFamily="34" charset="0"/>
            </a:rPr>
            <a:t> the mics I have and take some guesses. I have multiple GR mics, all having the same cartridge and all being specified for better than -62 dB and typically -60 dB. Data for those is below, but after taking measurements for a while, I think two may be defective or at least out of spec, though they seem to work fine.</a:t>
          </a:r>
        </a:p>
        <a:p>
          <a:endParaRPr lang="en-US" sz="1200" baseline="0">
            <a:solidFill>
              <a:sysClr val="windowText" lastClr="000000"/>
            </a:solidFill>
            <a:latin typeface="Arial" panose="020B0604020202020204" pitchFamily="34" charset="0"/>
            <a:cs typeface="Arial" panose="020B0604020202020204" pitchFamily="34" charset="0"/>
          </a:endParaRPr>
        </a:p>
        <a:p>
          <a:r>
            <a:rPr lang="en-US" sz="1200" baseline="0">
              <a:solidFill>
                <a:sysClr val="windowText" lastClr="000000"/>
              </a:solidFill>
              <a:latin typeface="Arial" panose="020B0604020202020204" pitchFamily="34" charset="0"/>
              <a:cs typeface="Arial" panose="020B0604020202020204" pitchFamily="34" charset="0"/>
            </a:rPr>
            <a:t>What gives me confidence is I can use the 1559-B in precision acoustic source mode and directly calibrate my 1564-A sound and vibration analyzer. For those not familiar with the 1564-A, it has a gain control on the front, plus a calibration mode that makes the circuit an oscillator with 10x sensitivity. The oscillator level is set with an internal dial marked in microphone sensitivity. Normally you set the sensitivity on the dial and use the oscillator scheme in cal mode to set the gain/calibration of the unit. No source required, just the microphone sensitivity number.</a:t>
          </a:r>
        </a:p>
        <a:p>
          <a:endParaRPr lang="en-US" sz="1200" baseline="0">
            <a:solidFill>
              <a:sysClr val="windowText" lastClr="000000"/>
            </a:solidFill>
            <a:latin typeface="Arial" panose="020B0604020202020204" pitchFamily="34" charset="0"/>
            <a:cs typeface="Arial" panose="020B0604020202020204" pitchFamily="34" charset="0"/>
          </a:endParaRPr>
        </a:p>
        <a:p>
          <a:r>
            <a:rPr lang="en-US" sz="1200" baseline="0">
              <a:solidFill>
                <a:sysClr val="windowText" lastClr="000000"/>
              </a:solidFill>
              <a:latin typeface="Arial" panose="020B0604020202020204" pitchFamily="34" charset="0"/>
              <a:cs typeface="Arial" panose="020B0604020202020204" pitchFamily="34" charset="0"/>
            </a:rPr>
            <a:t>You can also do this backwards. If I just set the gain of the unit for the correct dB reading using the 1559-B acoustic source, I can then go set the internal dial such that the oscillator agrees with the direct calibration. When I do that, the internal dial reads the exact sensitivity of the mic, in agreement with the 1559-B.</a:t>
          </a:r>
        </a:p>
        <a:p>
          <a:endParaRPr lang="en-US" sz="1200" baseline="0">
            <a:solidFill>
              <a:sysClr val="windowText" lastClr="000000"/>
            </a:solidFill>
            <a:latin typeface="Arial" panose="020B0604020202020204" pitchFamily="34" charset="0"/>
            <a:cs typeface="Arial" panose="020B0604020202020204" pitchFamily="34" charset="0"/>
          </a:endParaRPr>
        </a:p>
        <a:p>
          <a:r>
            <a:rPr lang="en-US" sz="1200" baseline="0">
              <a:solidFill>
                <a:sysClr val="windowText" lastClr="000000"/>
              </a:solidFill>
              <a:latin typeface="Arial" panose="020B0604020202020204" pitchFamily="34" charset="0"/>
              <a:cs typeface="Arial" panose="020B0604020202020204" pitchFamily="34" charset="0"/>
            </a:rPr>
            <a:t>Finally, checking against the 1559-B in "sound calibrator mode", where one just relies on the sensitivity of the PZT and the applied voltage, it agrees perfectly with the precision mode. Thus, the circle is complete with everything in agreement and my confidence in the numbers is quite high.</a:t>
          </a:r>
        </a:p>
        <a:p>
          <a:endParaRPr lang="en-US" sz="1200" baseline="0">
            <a:solidFill>
              <a:sysClr val="windowText" lastClr="000000"/>
            </a:solidFill>
            <a:latin typeface="Arial" panose="020B0604020202020204" pitchFamily="34" charset="0"/>
            <a:cs typeface="Arial" panose="020B0604020202020204" pitchFamily="34" charset="0"/>
          </a:endParaRPr>
        </a:p>
        <a:p>
          <a:r>
            <a:rPr lang="en-US" sz="1200" baseline="0">
              <a:solidFill>
                <a:sysClr val="windowText" lastClr="000000"/>
              </a:solidFill>
              <a:latin typeface="Arial" panose="020B0604020202020204" pitchFamily="34" charset="0"/>
              <a:cs typeface="Arial" panose="020B0604020202020204" pitchFamily="34" charset="0"/>
            </a:rPr>
            <a:t>It's then a simple matter to put the GR 1567 portable calibrator on the 1564-B and adjust the 1567 to 114 dB. One can generally trust the attenuator of the 1564-A, plus it can be verified with a voltmeter, so we're not limited to the output range of the 1559-B. (I have a 1564-B, but it's in need of service right now.)</a:t>
          </a:r>
        </a:p>
        <a:p>
          <a:endParaRPr lang="en-US" sz="1200" baseline="0">
            <a:solidFill>
              <a:sysClr val="windowText" lastClr="000000"/>
            </a:solidFill>
            <a:latin typeface="Arial" panose="020B0604020202020204" pitchFamily="34" charset="0"/>
            <a:cs typeface="Arial" panose="020B0604020202020204" pitchFamily="34" charset="0"/>
          </a:endParaRPr>
        </a:p>
        <a:p>
          <a:r>
            <a:rPr lang="en-US" sz="1200" baseline="0">
              <a:solidFill>
                <a:sysClr val="windowText" lastClr="000000"/>
              </a:solidFill>
              <a:latin typeface="Arial" panose="020B0604020202020204" pitchFamily="34" charset="0"/>
              <a:cs typeface="Arial" panose="020B0604020202020204" pitchFamily="34" charset="0"/>
            </a:rPr>
            <a:t>Note that I have not had good luck measuring prepolarized electret mics. Though everything works as it should, the answers are unreliable and regardless of the range setting, one or more adjustments runs out of pot travel before the levels can be matched. Not sure of the reason for this as the insert voltage technique should work with electrets too.</a:t>
          </a:r>
        </a:p>
        <a:p>
          <a:endParaRPr lang="en-US" sz="1200" baseline="0">
            <a:solidFill>
              <a:sysClr val="windowText" lastClr="000000"/>
            </a:solidFill>
            <a:latin typeface="Arial" panose="020B0604020202020204" pitchFamily="34" charset="0"/>
            <a:cs typeface="Arial" panose="020B0604020202020204" pitchFamily="34" charset="0"/>
          </a:endParaRPr>
        </a:p>
        <a:p>
          <a:r>
            <a:rPr lang="en-US" sz="1200" baseline="0">
              <a:solidFill>
                <a:sysClr val="windowText" lastClr="000000"/>
              </a:solidFill>
              <a:latin typeface="Arial" panose="020B0604020202020204" pitchFamily="34" charset="0"/>
              <a:cs typeface="Arial" panose="020B0604020202020204" pitchFamily="34" charset="0"/>
            </a:rPr>
            <a:t>The detector load resistance should be greater than 5 megohms and capacitance as low as possible. The output cable should be short and low capacitance. The detector should be tuned to the measurement frequency and the output monitored with a suitable high resolution AC voltmeter. Being buffered, that meter doesn't need high input impedance. My measurements were made with the 1564 sound and vibration analyzer and monitored with an HP 3478 5.5 digit meter. The HP isn't absolutely necessary.</a:t>
          </a:r>
        </a:p>
        <a:p>
          <a:endParaRPr lang="en-US" sz="1200" baseline="0">
            <a:solidFill>
              <a:sysClr val="windowText" lastClr="000000"/>
            </a:solidFill>
            <a:latin typeface="Arial" panose="020B0604020202020204" pitchFamily="34" charset="0"/>
            <a:cs typeface="Arial" panose="020B0604020202020204" pitchFamily="34" charset="0"/>
          </a:endParaRPr>
        </a:p>
        <a:p>
          <a:r>
            <a:rPr lang="en-US" sz="1200" baseline="0">
              <a:solidFill>
                <a:sysClr val="windowText" lastClr="000000"/>
              </a:solidFill>
              <a:latin typeface="Arial" panose="020B0604020202020204" pitchFamily="34" charset="0"/>
              <a:cs typeface="Arial" panose="020B0604020202020204" pitchFamily="34" charset="0"/>
            </a:rPr>
            <a:t>There is a slight difference in measured sensitivity depending on what oscillator I use, the big 1304 BFO or a 1311. Still investigating this.</a:t>
          </a:r>
        </a:p>
        <a:p>
          <a:endParaRPr lang="en-US" sz="1200" baseline="0">
            <a:solidFill>
              <a:sysClr val="windowText" lastClr="000000"/>
            </a:solidFill>
            <a:latin typeface="Arial" panose="020B0604020202020204" pitchFamily="34" charset="0"/>
            <a:cs typeface="Arial" panose="020B0604020202020204" pitchFamily="34" charset="0"/>
          </a:endParaRPr>
        </a:p>
        <a:p>
          <a:r>
            <a:rPr lang="en-US" sz="1200" baseline="0">
              <a:solidFill>
                <a:sysClr val="windowText" lastClr="000000"/>
              </a:solidFill>
              <a:latin typeface="Arial" panose="020B0604020202020204" pitchFamily="34" charset="0"/>
              <a:cs typeface="Arial" panose="020B0604020202020204" pitchFamily="34" charset="0"/>
            </a:rPr>
            <a:t>I recently added an old mic to the collection from a very old SPL meter. It's visually similar to the GR mics, but the capacitance is around 1000 pF and it's far more sensitive than the GR mics. Maybe a Rochelle salt type? Additional tests will be needed to see if it's trustworthy. Also added a visually excellent condition GR mic, but with low sensitivity. Data for the mics is below. I'll update this sheet periodically as I collect more data and/or more mics.</a:t>
          </a:r>
        </a:p>
        <a:p>
          <a:endParaRPr lang="en-US" sz="1200" baseline="0">
            <a:solidFill>
              <a:sysClr val="windowText" lastClr="000000"/>
            </a:solidFill>
            <a:latin typeface="Arial" panose="020B0604020202020204" pitchFamily="34" charset="0"/>
            <a:cs typeface="Arial" panose="020B0604020202020204" pitchFamily="34" charset="0"/>
          </a:endParaRPr>
        </a:p>
        <a:p>
          <a:r>
            <a:rPr lang="en-US" sz="1200" baseline="0">
              <a:solidFill>
                <a:sysClr val="windowText" lastClr="000000"/>
              </a:solidFill>
              <a:latin typeface="Arial" panose="020B0604020202020204" pitchFamily="34" charset="0"/>
              <a:cs typeface="Arial" panose="020B0604020202020204" pitchFamily="34" charset="0"/>
            </a:rPr>
            <a:t>The two gooseneck mics, #365 and #3177 can be used for the precision acoustic source mode. Also #4159, though it's less stable. The others are outside the dial markings due to the low sensitivity. It's interesting that #4199 and #6067 are both out of spec by about the same amount and in the same direction. I'd love to know why.</a:t>
          </a:r>
        </a:p>
        <a:p>
          <a:endParaRPr lang="en-US" sz="1200" baseline="0">
            <a:solidFill>
              <a:sysClr val="windowText" lastClr="000000"/>
            </a:solidFill>
            <a:latin typeface="Arial" panose="020B0604020202020204" pitchFamily="34" charset="0"/>
            <a:cs typeface="Arial" panose="020B0604020202020204" pitchFamily="34" charset="0"/>
          </a:endParaRPr>
        </a:p>
        <a:p>
          <a:r>
            <a:rPr lang="en-US" sz="1200" baseline="0">
              <a:solidFill>
                <a:sysClr val="windowText" lastClr="000000"/>
              </a:solidFill>
              <a:latin typeface="Arial" panose="020B0604020202020204" pitchFamily="34" charset="0"/>
              <a:cs typeface="Arial" panose="020B0604020202020204" pitchFamily="34" charset="0"/>
            </a:rPr>
            <a:t>One quirk to watch out for- be sure to note when the answer dial crosses "no man's land" and you have to read the numbers based on the other end of the scale. The manual covers this well, but it's still easy to mess up.</a:t>
          </a:r>
        </a:p>
        <a:p>
          <a:endParaRPr lang="en-US" sz="1200" baseline="0">
            <a:solidFill>
              <a:sysClr val="windowText" lastClr="000000"/>
            </a:solidFill>
            <a:latin typeface="Arial" panose="020B0604020202020204" pitchFamily="34" charset="0"/>
            <a:cs typeface="Arial" panose="020B0604020202020204" pitchFamily="34" charset="0"/>
          </a:endParaRPr>
        </a:p>
        <a:p>
          <a:r>
            <a:rPr lang="en-US" sz="1200" baseline="0">
              <a:solidFill>
                <a:sysClr val="windowText" lastClr="000000"/>
              </a:solidFill>
              <a:latin typeface="Arial" panose="020B0604020202020204" pitchFamily="34" charset="0"/>
              <a:cs typeface="Arial" panose="020B0604020202020204" pitchFamily="34" charset="0"/>
            </a:rPr>
            <a:t>Note that the X-axis of the graph is by datapoint, not by time. Several measurements may have been made on the same day, or months apart.</a:t>
          </a:r>
        </a:p>
        <a:p>
          <a:endParaRPr lang="en-US" sz="1200" baseline="0">
            <a:solidFill>
              <a:sysClr val="windowText" lastClr="000000"/>
            </a:solidFill>
            <a:latin typeface="Arial" panose="020B0604020202020204" pitchFamily="34" charset="0"/>
            <a:cs typeface="Arial" panose="020B0604020202020204" pitchFamily="34" charset="0"/>
          </a:endParaRPr>
        </a:p>
        <a:p>
          <a:endParaRPr lang="en-US" sz="1200"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609599</xdr:colOff>
      <xdr:row>69</xdr:row>
      <xdr:rowOff>0</xdr:rowOff>
    </xdr:from>
    <xdr:to>
      <xdr:col>14</xdr:col>
      <xdr:colOff>485774</xdr:colOff>
      <xdr:row>97</xdr:row>
      <xdr:rowOff>0</xdr:rowOff>
    </xdr:to>
    <xdr:graphicFrame macro="">
      <xdr:nvGraphicFramePr>
        <xdr:cNvPr id="4" name="Chart 3">
          <a:extLst>
            <a:ext uri="{FF2B5EF4-FFF2-40B4-BE49-F238E27FC236}">
              <a16:creationId xmlns:a16="http://schemas.microsoft.com/office/drawing/2014/main" id="{AA977A0E-4153-41E8-890F-2D817A890D9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609599</xdr:colOff>
      <xdr:row>2</xdr:row>
      <xdr:rowOff>0</xdr:rowOff>
    </xdr:from>
    <xdr:to>
      <xdr:col>22</xdr:col>
      <xdr:colOff>600074</xdr:colOff>
      <xdr:row>32</xdr:row>
      <xdr:rowOff>0</xdr:rowOff>
    </xdr:to>
    <xdr:sp macro="" textlink="">
      <xdr:nvSpPr>
        <xdr:cNvPr id="5" name="TextBox 4">
          <a:extLst>
            <a:ext uri="{FF2B5EF4-FFF2-40B4-BE49-F238E27FC236}">
              <a16:creationId xmlns:a16="http://schemas.microsoft.com/office/drawing/2014/main" id="{4617422A-B5D8-42AE-8B14-1F2868CC8FDA}"/>
            </a:ext>
          </a:extLst>
        </xdr:cNvPr>
        <xdr:cNvSpPr txBox="1"/>
      </xdr:nvSpPr>
      <xdr:spPr>
        <a:xfrm>
          <a:off x="11649074" y="438150"/>
          <a:ext cx="4257675" cy="542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latin typeface="Arial" panose="020B0604020202020204" pitchFamily="34" charset="0"/>
              <a:cs typeface="Arial" panose="020B0604020202020204" pitchFamily="34" charset="0"/>
            </a:rPr>
            <a:t>Mic Mechanical Issues:</a:t>
          </a:r>
        </a:p>
        <a:p>
          <a:endParaRPr lang="en-US" sz="120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Arial" panose="020B0604020202020204" pitchFamily="34" charset="0"/>
              <a:ea typeface="+mn-ea"/>
              <a:cs typeface="Arial" panose="020B0604020202020204" pitchFamily="34" charset="0"/>
            </a:rPr>
            <a:t>The GR mics use two odd hex screws to hold the rear section on. They can allow some motion between the parts if not tight. Note that they screw in to release the parts and out to lock. The hex is easily stripped. They can also protrude, preventing full insertion into the 1559-B, or worse, could damage the port. Screw them in half a turn if they hit the port. I had a mic that appeared too big for the coupler. It turns out if the two screws are too tight, they can make the housing slightly egg shaped and cause it to jam. If you detect that, loosen the screws a bit. </a:t>
          </a:r>
          <a:r>
            <a:rPr lang="en-US" sz="1200" b="1" baseline="0">
              <a:solidFill>
                <a:schemeClr val="dk1"/>
              </a:solidFill>
              <a:effectLst/>
              <a:latin typeface="Arial" panose="020B0604020202020204" pitchFamily="34" charset="0"/>
              <a:ea typeface="+mn-ea"/>
              <a:cs typeface="Arial" panose="020B0604020202020204" pitchFamily="34" charset="0"/>
            </a:rPr>
            <a:t>Never force anything and always insert/withdraw mics very slowly to avoid damage from air pressure.</a:t>
          </a:r>
        </a:p>
        <a:p>
          <a:pPr marL="0" marR="0" lvl="0" indent="0" defTabSz="914400" eaLnBrk="1" fontAlgn="auto" latinLnBrk="0" hangingPunct="1">
            <a:lnSpc>
              <a:spcPct val="100000"/>
            </a:lnSpc>
            <a:spcBef>
              <a:spcPts val="0"/>
            </a:spcBef>
            <a:spcAft>
              <a:spcPts val="0"/>
            </a:spcAft>
            <a:buClrTx/>
            <a:buSzTx/>
            <a:buFontTx/>
            <a:buNone/>
            <a:tabLst/>
            <a:defRPr/>
          </a:pPr>
          <a:endParaRPr lang="en-US" sz="1200" b="1"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effectLst/>
              <a:latin typeface="Arial" panose="020B0604020202020204" pitchFamily="34" charset="0"/>
              <a:ea typeface="+mn-ea"/>
              <a:cs typeface="Arial" panose="020B0604020202020204" pitchFamily="34" charset="0"/>
            </a:rPr>
            <a:t>My #4159 is less stable than the others and is sometimes subject to pickup from the hand operating the switch. It improved when I cleaned all the metal parts with fine Scotchbrite and rubbed them down with Deoxit contact cleaner.</a:t>
          </a:r>
        </a:p>
        <a:p>
          <a:pPr marL="0" marR="0" lvl="0" indent="0" defTabSz="914400" eaLnBrk="1" fontAlgn="auto" latinLnBrk="0" hangingPunct="1">
            <a:lnSpc>
              <a:spcPct val="100000"/>
            </a:lnSpc>
            <a:spcBef>
              <a:spcPts val="0"/>
            </a:spcBef>
            <a:spcAft>
              <a:spcPts val="0"/>
            </a:spcAft>
            <a:buClrTx/>
            <a:buSzTx/>
            <a:buFontTx/>
            <a:buNone/>
            <a:tabLst/>
            <a:defRPr/>
          </a:pPr>
          <a:endParaRPr lang="en-US" sz="1200" b="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effectLst/>
              <a:latin typeface="Arial" panose="020B0604020202020204" pitchFamily="34" charset="0"/>
              <a:ea typeface="+mn-ea"/>
              <a:cs typeface="Arial" panose="020B0604020202020204" pitchFamily="34" charset="0"/>
            </a:rPr>
            <a:t>The front grills have changed slightly over time. Early mics have a hole in the dead center and no edge lip. The later ones have a different hole pattern and a lip on the edge.</a:t>
          </a:r>
          <a:endParaRPr lang="en-US" sz="1200" b="0">
            <a:effectLst/>
            <a:latin typeface="Arial" panose="020B0604020202020204" pitchFamily="34" charset="0"/>
            <a:cs typeface="Arial" panose="020B0604020202020204" pitchFamily="34" charset="0"/>
          </a:endParaRPr>
        </a:p>
        <a:p>
          <a:endParaRPr lang="en-US" sz="1100"/>
        </a:p>
      </xdr:txBody>
    </xdr:sp>
    <xdr:clientData/>
  </xdr:twoCellAnchor>
  <xdr:twoCellAnchor>
    <xdr:from>
      <xdr:col>16</xdr:col>
      <xdr:colOff>9525</xdr:colOff>
      <xdr:row>33</xdr:row>
      <xdr:rowOff>9525</xdr:rowOff>
    </xdr:from>
    <xdr:to>
      <xdr:col>22</xdr:col>
      <xdr:colOff>600075</xdr:colOff>
      <xdr:row>43</xdr:row>
      <xdr:rowOff>171450</xdr:rowOff>
    </xdr:to>
    <xdr:sp macro="" textlink="">
      <xdr:nvSpPr>
        <xdr:cNvPr id="3" name="TextBox 2">
          <a:extLst>
            <a:ext uri="{FF2B5EF4-FFF2-40B4-BE49-F238E27FC236}">
              <a16:creationId xmlns:a16="http://schemas.microsoft.com/office/drawing/2014/main" id="{1094F5B1-2AF0-4C2C-A919-DAC19CFA1078}"/>
            </a:ext>
          </a:extLst>
        </xdr:cNvPr>
        <xdr:cNvSpPr txBox="1"/>
      </xdr:nvSpPr>
      <xdr:spPr>
        <a:xfrm>
          <a:off x="11887200" y="6057900"/>
          <a:ext cx="4248150" cy="1971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It</a:t>
          </a:r>
          <a:r>
            <a:rPr lang="en-US" sz="1200" baseline="0">
              <a:latin typeface="Arial" panose="020B0604020202020204" pitchFamily="34" charset="0"/>
              <a:cs typeface="Arial" panose="020B0604020202020204" pitchFamily="34" charset="0"/>
            </a:rPr>
            <a:t> was suggested that maybe #4199 had accumulated contamination on the diaphram, resulting in the loss of sensitivity. This seemed like a long shot, but some Alconox was injected into the cover while driving the mic at 1 kHz to create some cleaning action. It was rinsed by flowing water from one side to the other and dried with a mild air flow. The result was no significant change in sensitivity. This is a very delicate procedure and I don't recommend trying it unless you have a lot of experience with such things, along with an obviously contaminated mic.</a:t>
          </a:r>
          <a:endParaRPr lang="en-US" sz="12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7B9E2-EE9E-4203-A9A9-05F57E7FDB16}">
  <dimension ref="A1"/>
  <sheetViews>
    <sheetView tabSelected="1" workbookViewId="0"/>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D383F-A1F6-4FA8-BA52-427C0D3CBDE1}">
  <dimension ref="A1:S32"/>
  <sheetViews>
    <sheetView workbookViewId="0">
      <selection activeCell="H19" sqref="H19"/>
    </sheetView>
  </sheetViews>
  <sheetFormatPr defaultRowHeight="15" x14ac:dyDescent="0.25"/>
  <cols>
    <col min="11" max="11" width="13.5703125" customWidth="1"/>
    <col min="12" max="12" width="10.85546875" customWidth="1"/>
    <col min="18" max="18" width="14" customWidth="1"/>
    <col min="19" max="19" width="17.140625" customWidth="1"/>
  </cols>
  <sheetData>
    <row r="1" spans="1:19" ht="20.25" x14ac:dyDescent="0.3">
      <c r="A1" s="5" t="s">
        <v>0</v>
      </c>
    </row>
    <row r="2" spans="1:19" ht="15.75" thickBot="1" x14ac:dyDescent="0.3"/>
    <row r="3" spans="1:19" ht="15.75" x14ac:dyDescent="0.25">
      <c r="R3" s="21" t="s">
        <v>125</v>
      </c>
      <c r="S3" s="22" t="s">
        <v>126</v>
      </c>
    </row>
    <row r="4" spans="1:19" x14ac:dyDescent="0.25">
      <c r="R4" s="23"/>
      <c r="S4" s="24"/>
    </row>
    <row r="5" spans="1:19" ht="15.75" x14ac:dyDescent="0.25">
      <c r="R5" s="25">
        <v>30.2</v>
      </c>
      <c r="S5" s="26">
        <f>(R5*33.86389)*EXP(-$K$15/($K$16*$K$21))</f>
        <v>991.40906523501246</v>
      </c>
    </row>
    <row r="6" spans="1:19" ht="15.75" x14ac:dyDescent="0.25">
      <c r="R6" s="25">
        <f>R5-0.05</f>
        <v>30.15</v>
      </c>
      <c r="S6" s="26">
        <f t="shared" ref="S6:S29" si="0">(R6*33.86389)*EXP(-$K$15/($K$16*$K$21))</f>
        <v>989.76765949786841</v>
      </c>
    </row>
    <row r="7" spans="1:19" ht="15.75" x14ac:dyDescent="0.25">
      <c r="R7" s="25">
        <f t="shared" ref="R7:R29" si="1">R6-0.05</f>
        <v>30.099999999999998</v>
      </c>
      <c r="S7" s="26">
        <f t="shared" si="0"/>
        <v>988.12625376072435</v>
      </c>
    </row>
    <row r="8" spans="1:19" ht="15.75" x14ac:dyDescent="0.25">
      <c r="R8" s="25">
        <f t="shared" si="1"/>
        <v>30.049999999999997</v>
      </c>
      <c r="S8" s="26">
        <f t="shared" si="0"/>
        <v>986.4848480235803</v>
      </c>
    </row>
    <row r="9" spans="1:19" ht="15.75" x14ac:dyDescent="0.25">
      <c r="R9" s="25">
        <f t="shared" si="1"/>
        <v>29.999999999999996</v>
      </c>
      <c r="S9" s="26">
        <f t="shared" si="0"/>
        <v>984.84344228643613</v>
      </c>
    </row>
    <row r="10" spans="1:19" ht="15.75" x14ac:dyDescent="0.25">
      <c r="R10" s="25">
        <f t="shared" si="1"/>
        <v>29.949999999999996</v>
      </c>
      <c r="S10" s="26">
        <f t="shared" si="0"/>
        <v>983.20203654929207</v>
      </c>
    </row>
    <row r="11" spans="1:19" ht="15.75" x14ac:dyDescent="0.25">
      <c r="R11" s="25">
        <f t="shared" si="1"/>
        <v>29.899999999999995</v>
      </c>
      <c r="S11" s="26">
        <f t="shared" si="0"/>
        <v>981.56063081214802</v>
      </c>
    </row>
    <row r="12" spans="1:19" ht="15.75" x14ac:dyDescent="0.25">
      <c r="R12" s="25">
        <f t="shared" si="1"/>
        <v>29.849999999999994</v>
      </c>
      <c r="S12" s="26">
        <f t="shared" si="0"/>
        <v>979.91922507500385</v>
      </c>
    </row>
    <row r="13" spans="1:19" ht="15.75" x14ac:dyDescent="0.25">
      <c r="R13" s="25">
        <f t="shared" si="1"/>
        <v>29.799999999999994</v>
      </c>
      <c r="S13" s="26">
        <f t="shared" si="0"/>
        <v>978.2778193378598</v>
      </c>
    </row>
    <row r="14" spans="1:19" ht="15.75" x14ac:dyDescent="0.25">
      <c r="B14" s="39" t="s">
        <v>1</v>
      </c>
      <c r="C14" s="40"/>
      <c r="D14" s="40"/>
      <c r="E14" s="40"/>
      <c r="F14" s="40"/>
      <c r="G14" s="40"/>
      <c r="H14" s="41">
        <v>29.77</v>
      </c>
      <c r="I14" s="40" t="s">
        <v>129</v>
      </c>
      <c r="J14" s="40"/>
      <c r="K14" s="42">
        <f>H14*33.86389</f>
        <v>1008.1280052999999</v>
      </c>
      <c r="L14" s="43" t="s">
        <v>5</v>
      </c>
      <c r="R14" s="25">
        <f t="shared" si="1"/>
        <v>29.749999999999993</v>
      </c>
      <c r="S14" s="26">
        <f t="shared" si="0"/>
        <v>976.63641360071574</v>
      </c>
    </row>
    <row r="15" spans="1:19" ht="15.75" x14ac:dyDescent="0.25">
      <c r="B15" s="44" t="s">
        <v>2</v>
      </c>
      <c r="C15" s="45"/>
      <c r="D15" s="45"/>
      <c r="E15" s="45"/>
      <c r="F15" s="45"/>
      <c r="G15" s="45"/>
      <c r="H15" s="46">
        <v>825</v>
      </c>
      <c r="I15" s="45" t="s">
        <v>3</v>
      </c>
      <c r="J15" s="45"/>
      <c r="K15" s="47">
        <f>H15*12*0.0254</f>
        <v>251.45999999999998</v>
      </c>
      <c r="L15" s="48" t="s">
        <v>6</v>
      </c>
      <c r="R15" s="25">
        <f t="shared" si="1"/>
        <v>29.699999999999992</v>
      </c>
      <c r="S15" s="26">
        <f t="shared" si="0"/>
        <v>974.99500786357157</v>
      </c>
    </row>
    <row r="16" spans="1:19" ht="15.75" x14ac:dyDescent="0.25">
      <c r="B16" s="49" t="s">
        <v>86</v>
      </c>
      <c r="C16" s="50"/>
      <c r="D16" s="50"/>
      <c r="E16" s="50"/>
      <c r="F16" s="50"/>
      <c r="G16" s="50"/>
      <c r="H16" s="51">
        <v>38</v>
      </c>
      <c r="I16" s="50" t="s">
        <v>4</v>
      </c>
      <c r="J16" s="50"/>
      <c r="K16" s="52">
        <f>CONVERT(H16,"F","C")+273.15</f>
        <v>276.48333333333329</v>
      </c>
      <c r="L16" s="53" t="s">
        <v>35</v>
      </c>
      <c r="R16" s="25">
        <f t="shared" si="1"/>
        <v>29.649999999999991</v>
      </c>
      <c r="S16" s="26">
        <f t="shared" si="0"/>
        <v>973.35360212642752</v>
      </c>
    </row>
    <row r="17" spans="2:19" ht="15.75" x14ac:dyDescent="0.25">
      <c r="B17" s="1"/>
      <c r="C17" s="1"/>
      <c r="D17" s="1"/>
      <c r="E17" s="1"/>
      <c r="F17" s="1"/>
      <c r="G17" s="1"/>
      <c r="H17" s="4"/>
      <c r="I17" s="1"/>
      <c r="J17" s="1"/>
      <c r="K17" s="3"/>
      <c r="L17" s="1"/>
      <c r="R17" s="25">
        <f t="shared" si="1"/>
        <v>29.599999999999991</v>
      </c>
      <c r="S17" s="26">
        <f t="shared" si="0"/>
        <v>971.71219638928346</v>
      </c>
    </row>
    <row r="18" spans="2:19" ht="15.75" x14ac:dyDescent="0.25">
      <c r="B18" s="1" t="s">
        <v>38</v>
      </c>
      <c r="C18" s="1"/>
      <c r="D18" s="1"/>
      <c r="E18" s="1"/>
      <c r="F18" s="1"/>
      <c r="G18" s="1"/>
      <c r="H18" s="4"/>
      <c r="I18" s="1"/>
      <c r="J18" s="1"/>
      <c r="K18" s="4">
        <v>8.3140000000000001</v>
      </c>
      <c r="L18" s="1" t="s">
        <v>41</v>
      </c>
      <c r="R18" s="25">
        <f t="shared" si="1"/>
        <v>29.54999999999999</v>
      </c>
      <c r="S18" s="26">
        <f t="shared" si="0"/>
        <v>970.07079065213941</v>
      </c>
    </row>
    <row r="19" spans="2:19" ht="15.75" x14ac:dyDescent="0.25">
      <c r="B19" s="1" t="s">
        <v>39</v>
      </c>
      <c r="C19" s="1"/>
      <c r="D19" s="1"/>
      <c r="E19" s="1"/>
      <c r="F19" s="1"/>
      <c r="G19" s="1"/>
      <c r="H19" s="4"/>
      <c r="I19" s="1"/>
      <c r="J19" s="1"/>
      <c r="K19" s="4">
        <v>28.956499999999998</v>
      </c>
      <c r="L19" s="1" t="s">
        <v>42</v>
      </c>
      <c r="R19" s="25">
        <f t="shared" si="1"/>
        <v>29.499999999999989</v>
      </c>
      <c r="S19" s="26">
        <f t="shared" si="0"/>
        <v>968.42938491499535</v>
      </c>
    </row>
    <row r="20" spans="2:19" ht="15.75" x14ac:dyDescent="0.25">
      <c r="B20" s="1" t="s">
        <v>40</v>
      </c>
      <c r="C20" s="1"/>
      <c r="D20" s="1"/>
      <c r="E20" s="1"/>
      <c r="F20" s="1"/>
      <c r="G20" s="1"/>
      <c r="H20" s="4"/>
      <c r="I20" s="1"/>
      <c r="J20" s="1"/>
      <c r="K20" s="4">
        <v>9.8066499999999994</v>
      </c>
      <c r="L20" s="1" t="s">
        <v>70</v>
      </c>
      <c r="R20" s="25">
        <f t="shared" si="1"/>
        <v>29.449999999999989</v>
      </c>
      <c r="S20" s="26">
        <f t="shared" si="0"/>
        <v>966.7879791778513</v>
      </c>
    </row>
    <row r="21" spans="2:19" ht="15.75" x14ac:dyDescent="0.25">
      <c r="B21" s="1" t="s">
        <v>36</v>
      </c>
      <c r="C21" s="1"/>
      <c r="D21" s="1"/>
      <c r="E21" s="1"/>
      <c r="F21" s="1"/>
      <c r="G21" s="1"/>
      <c r="H21" s="4"/>
      <c r="I21" s="1"/>
      <c r="J21" s="1"/>
      <c r="K21" s="3">
        <f>(1000*K18)/(K19*K20)</f>
        <v>29.278126136440854</v>
      </c>
      <c r="L21" s="1" t="s">
        <v>37</v>
      </c>
      <c r="R21" s="25">
        <f t="shared" si="1"/>
        <v>29.399999999999988</v>
      </c>
      <c r="S21" s="26">
        <f t="shared" si="0"/>
        <v>965.14657344070713</v>
      </c>
    </row>
    <row r="22" spans="2:19" ht="15.75" x14ac:dyDescent="0.25">
      <c r="B22" s="1"/>
      <c r="C22" s="1"/>
      <c r="D22" s="1"/>
      <c r="E22" s="1"/>
      <c r="F22" s="1"/>
      <c r="G22" s="1"/>
      <c r="H22" s="1"/>
      <c r="I22" s="1"/>
      <c r="J22" s="1"/>
      <c r="K22" s="1"/>
      <c r="L22" s="1"/>
      <c r="R22" s="25">
        <f t="shared" si="1"/>
        <v>29.349999999999987</v>
      </c>
      <c r="S22" s="26">
        <f t="shared" si="0"/>
        <v>963.50516770356307</v>
      </c>
    </row>
    <row r="23" spans="2:19" ht="15.75" x14ac:dyDescent="0.25">
      <c r="B23" s="35" t="s">
        <v>158</v>
      </c>
      <c r="C23" s="36"/>
      <c r="D23" s="36"/>
      <c r="E23" s="36"/>
      <c r="F23" s="36"/>
      <c r="G23" s="36"/>
      <c r="H23" s="36"/>
      <c r="I23" s="36"/>
      <c r="J23" s="36"/>
      <c r="K23" s="37">
        <f>K14*EXP(-K15/(K16*K21))</f>
        <v>977.29297589557359</v>
      </c>
      <c r="L23" s="38" t="s">
        <v>5</v>
      </c>
      <c r="R23" s="25">
        <f t="shared" si="1"/>
        <v>29.299999999999986</v>
      </c>
      <c r="S23" s="26">
        <f t="shared" si="0"/>
        <v>961.86376196641902</v>
      </c>
    </row>
    <row r="24" spans="2:19" ht="15.75" x14ac:dyDescent="0.25">
      <c r="R24" s="25">
        <f t="shared" si="1"/>
        <v>29.249999999999986</v>
      </c>
      <c r="S24" s="26">
        <f t="shared" si="0"/>
        <v>960.22235622927496</v>
      </c>
    </row>
    <row r="25" spans="2:19" ht="15.75" x14ac:dyDescent="0.25">
      <c r="R25" s="25">
        <f t="shared" si="1"/>
        <v>29.199999999999985</v>
      </c>
      <c r="S25" s="26">
        <f t="shared" si="0"/>
        <v>958.5809504921308</v>
      </c>
    </row>
    <row r="26" spans="2:19" ht="15.75" x14ac:dyDescent="0.25">
      <c r="B26" s="1" t="s">
        <v>130</v>
      </c>
      <c r="C26" s="1"/>
      <c r="D26" s="1"/>
      <c r="E26" s="1"/>
      <c r="F26" s="1"/>
      <c r="G26" s="1"/>
      <c r="H26" s="1"/>
      <c r="I26" s="1"/>
      <c r="J26" s="1"/>
      <c r="K26" s="3">
        <f>K14*0.0145037738</f>
        <v>14.621660550316399</v>
      </c>
      <c r="L26" s="1" t="s">
        <v>132</v>
      </c>
      <c r="R26" s="25">
        <f t="shared" si="1"/>
        <v>29.149999999999984</v>
      </c>
      <c r="S26" s="26">
        <f t="shared" si="0"/>
        <v>956.93954475498663</v>
      </c>
    </row>
    <row r="27" spans="2:19" ht="15.75" x14ac:dyDescent="0.25">
      <c r="B27" s="1" t="s">
        <v>131</v>
      </c>
      <c r="C27" s="1"/>
      <c r="D27" s="1"/>
      <c r="E27" s="1"/>
      <c r="F27" s="1"/>
      <c r="G27" s="1"/>
      <c r="H27" s="1"/>
      <c r="I27" s="1"/>
      <c r="J27" s="1"/>
      <c r="K27" s="3">
        <f>K23*0.0145037738</f>
        <v>14.174436258718252</v>
      </c>
      <c r="L27" s="1" t="s">
        <v>132</v>
      </c>
      <c r="R27" s="25">
        <f t="shared" si="1"/>
        <v>29.099999999999984</v>
      </c>
      <c r="S27" s="26">
        <f t="shared" si="0"/>
        <v>955.29813901784257</v>
      </c>
    </row>
    <row r="28" spans="2:19" ht="15.75" x14ac:dyDescent="0.25">
      <c r="R28" s="25">
        <f t="shared" si="1"/>
        <v>29.049999999999983</v>
      </c>
      <c r="S28" s="26">
        <f t="shared" si="0"/>
        <v>953.65673328069852</v>
      </c>
    </row>
    <row r="29" spans="2:19" ht="16.5" thickBot="1" x14ac:dyDescent="0.3">
      <c r="R29" s="27">
        <f t="shared" si="1"/>
        <v>28.999999999999982</v>
      </c>
      <c r="S29" s="28">
        <f t="shared" si="0"/>
        <v>952.01532754355446</v>
      </c>
    </row>
    <row r="31" spans="2:19" ht="15.75" x14ac:dyDescent="0.25">
      <c r="R31" s="29">
        <f>H15</f>
        <v>825</v>
      </c>
      <c r="S31" s="1" t="s">
        <v>128</v>
      </c>
    </row>
    <row r="32" spans="2:19" ht="15.75" x14ac:dyDescent="0.25">
      <c r="R32" s="19">
        <f>H16</f>
        <v>38</v>
      </c>
      <c r="S32" s="1" t="s">
        <v>127</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29CA3-71A2-4738-81F4-F004F6D50F79}">
  <dimension ref="A1"/>
  <sheetViews>
    <sheetView workbookViewId="0">
      <selection activeCell="A2" sqref="A2"/>
    </sheetView>
  </sheetViews>
  <sheetFormatPr defaultRowHeight="15" x14ac:dyDescent="0.25"/>
  <sheetData>
    <row r="1" spans="1:1" ht="20.25" x14ac:dyDescent="0.3">
      <c r="A1" s="5" t="s">
        <v>69</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1AB9F-C813-4012-89EE-CA29F9876E3A}">
  <dimension ref="A1"/>
  <sheetViews>
    <sheetView workbookViewId="0">
      <selection activeCell="A2" sqref="A2"/>
    </sheetView>
  </sheetViews>
  <sheetFormatPr defaultRowHeight="15" x14ac:dyDescent="0.25"/>
  <sheetData>
    <row r="1" spans="1:1" ht="20.25" x14ac:dyDescent="0.3">
      <c r="A1" s="5" t="s">
        <v>68</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88224-B3C4-458B-8F14-BADDB483458D}">
  <dimension ref="A1:U41"/>
  <sheetViews>
    <sheetView zoomScaleNormal="100" workbookViewId="0">
      <selection activeCell="A2" sqref="A2"/>
    </sheetView>
  </sheetViews>
  <sheetFormatPr defaultRowHeight="15" x14ac:dyDescent="0.25"/>
  <cols>
    <col min="1" max="1" width="4.85546875" customWidth="1"/>
    <col min="2" max="2" width="10.7109375" customWidth="1"/>
    <col min="3" max="3" width="7.85546875" customWidth="1"/>
    <col min="4" max="4" width="17" customWidth="1"/>
    <col min="5" max="5" width="5.5703125" customWidth="1"/>
    <col min="6" max="6" width="28.140625" customWidth="1"/>
    <col min="7" max="7" width="49.5703125" customWidth="1"/>
    <col min="8" max="8" width="5" customWidth="1"/>
    <col min="9" max="9" width="12.140625" customWidth="1"/>
    <col min="10" max="10" width="9" customWidth="1"/>
    <col min="11" max="11" width="4.7109375" customWidth="1"/>
    <col min="12" max="12" width="9.28515625" customWidth="1"/>
    <col min="13" max="13" width="4.5703125" customWidth="1"/>
    <col min="14" max="14" width="9.140625" customWidth="1"/>
    <col min="15" max="15" width="6.5703125" customWidth="1"/>
    <col min="16" max="16" width="31" customWidth="1"/>
    <col min="18" max="18" width="23.5703125" customWidth="1"/>
    <col min="19" max="19" width="17.42578125" customWidth="1"/>
    <col min="20" max="20" width="20.42578125" customWidth="1"/>
    <col min="21" max="21" width="21.7109375" customWidth="1"/>
  </cols>
  <sheetData>
    <row r="1" spans="1:21" ht="20.25" x14ac:dyDescent="0.3">
      <c r="A1" s="5" t="s">
        <v>7</v>
      </c>
    </row>
    <row r="2" spans="1:21" ht="20.25" x14ac:dyDescent="0.3">
      <c r="A2" s="5"/>
    </row>
    <row r="3" spans="1:21" ht="20.25" x14ac:dyDescent="0.3">
      <c r="A3" s="5"/>
    </row>
    <row r="4" spans="1:21" ht="20.25" x14ac:dyDescent="0.3">
      <c r="A4" s="5"/>
    </row>
    <row r="5" spans="1:21" ht="20.25" x14ac:dyDescent="0.3">
      <c r="A5" s="5"/>
    </row>
    <row r="6" spans="1:21" ht="20.25" x14ac:dyDescent="0.3">
      <c r="A6" s="5"/>
    </row>
    <row r="7" spans="1:21" ht="20.25" x14ac:dyDescent="0.3">
      <c r="A7" s="5"/>
    </row>
    <row r="8" spans="1:21" ht="20.25" x14ac:dyDescent="0.3">
      <c r="A8" s="5"/>
    </row>
    <row r="16" spans="1:21" ht="15.75" x14ac:dyDescent="0.25">
      <c r="A16" s="1"/>
      <c r="B16" s="1"/>
      <c r="C16" s="1"/>
      <c r="D16" s="1"/>
      <c r="E16" s="1"/>
      <c r="F16" s="1"/>
      <c r="G16" s="1"/>
      <c r="H16" s="1"/>
      <c r="I16" s="1"/>
      <c r="J16" s="1"/>
      <c r="K16" s="1"/>
      <c r="L16" s="1"/>
      <c r="M16" s="1"/>
      <c r="N16" s="1"/>
      <c r="O16" s="1"/>
      <c r="P16" s="1"/>
      <c r="Q16" s="1"/>
      <c r="R16" s="1"/>
      <c r="S16" s="4"/>
      <c r="T16" s="1"/>
      <c r="U16" s="1"/>
    </row>
    <row r="17" spans="1:21" ht="15.75" x14ac:dyDescent="0.25">
      <c r="A17" s="1"/>
      <c r="B17" s="1" t="s">
        <v>8</v>
      </c>
      <c r="C17" s="1" t="s">
        <v>18</v>
      </c>
      <c r="D17" s="1" t="s">
        <v>21</v>
      </c>
      <c r="E17" s="1"/>
      <c r="F17" s="1" t="s">
        <v>27</v>
      </c>
      <c r="G17" s="1" t="s">
        <v>29</v>
      </c>
      <c r="H17" s="1"/>
      <c r="I17" s="1" t="s">
        <v>87</v>
      </c>
      <c r="J17" s="1" t="s">
        <v>93</v>
      </c>
      <c r="K17" s="1"/>
      <c r="L17" s="1" t="s">
        <v>94</v>
      </c>
      <c r="M17" s="1"/>
      <c r="N17" s="1" t="s">
        <v>95</v>
      </c>
      <c r="O17" s="1"/>
      <c r="P17" s="1" t="s">
        <v>56</v>
      </c>
      <c r="Q17" s="1"/>
      <c r="R17" s="6"/>
      <c r="S17" s="4"/>
      <c r="T17" s="1"/>
      <c r="U17" s="1"/>
    </row>
    <row r="18" spans="1:21" ht="15.75" x14ac:dyDescent="0.25">
      <c r="A18" s="1"/>
      <c r="B18" s="1"/>
      <c r="C18" s="1"/>
      <c r="D18" s="1"/>
      <c r="E18" s="1"/>
      <c r="F18" s="1"/>
      <c r="G18" s="1"/>
      <c r="H18" s="1"/>
      <c r="I18" s="1"/>
      <c r="J18" s="1"/>
      <c r="K18" s="1"/>
      <c r="L18" s="1"/>
      <c r="M18" s="1"/>
      <c r="N18" s="1"/>
      <c r="O18" s="1"/>
      <c r="P18" s="1" t="s">
        <v>85</v>
      </c>
      <c r="Q18" s="1"/>
      <c r="R18" s="1"/>
      <c r="S18" s="4"/>
      <c r="T18" s="1"/>
      <c r="U18" s="1"/>
    </row>
    <row r="19" spans="1:21" ht="15.75" x14ac:dyDescent="0.25">
      <c r="A19" s="1"/>
      <c r="B19" s="1" t="s">
        <v>9</v>
      </c>
      <c r="C19" s="2" t="s">
        <v>19</v>
      </c>
      <c r="D19" s="1" t="s">
        <v>22</v>
      </c>
      <c r="E19" s="17" t="s">
        <v>112</v>
      </c>
      <c r="F19" s="1" t="s">
        <v>22</v>
      </c>
      <c r="G19" s="1" t="s">
        <v>33</v>
      </c>
      <c r="H19" s="1"/>
      <c r="I19" s="9"/>
      <c r="J19" s="1">
        <v>0</v>
      </c>
      <c r="K19" s="1" t="s">
        <v>55</v>
      </c>
      <c r="L19" s="7">
        <f>S27</f>
        <v>0</v>
      </c>
      <c r="M19" s="1" t="s">
        <v>55</v>
      </c>
      <c r="N19" s="1" t="s">
        <v>98</v>
      </c>
      <c r="O19" s="1" t="s">
        <v>55</v>
      </c>
      <c r="P19" s="1" t="s">
        <v>119</v>
      </c>
      <c r="Q19" s="1"/>
      <c r="R19" s="1"/>
      <c r="S19" s="4"/>
      <c r="T19" s="1"/>
      <c r="U19" s="12"/>
    </row>
    <row r="20" spans="1:21" ht="15.75" x14ac:dyDescent="0.25">
      <c r="A20" s="1"/>
      <c r="B20" s="1" t="s">
        <v>11</v>
      </c>
      <c r="C20" s="2" t="s">
        <v>20</v>
      </c>
      <c r="D20" s="1" t="s">
        <v>23</v>
      </c>
      <c r="E20" s="17" t="s">
        <v>112</v>
      </c>
      <c r="F20" s="1" t="s">
        <v>25</v>
      </c>
      <c r="G20" s="1" t="s">
        <v>30</v>
      </c>
      <c r="H20" s="1"/>
      <c r="I20" s="1">
        <v>3.15E-3</v>
      </c>
      <c r="J20" s="1">
        <v>88</v>
      </c>
      <c r="K20" s="1" t="s">
        <v>55</v>
      </c>
      <c r="L20" s="1">
        <v>-58.5</v>
      </c>
      <c r="M20" s="1" t="s">
        <v>55</v>
      </c>
      <c r="N20" s="1" t="s">
        <v>98</v>
      </c>
      <c r="O20" s="1" t="s">
        <v>55</v>
      </c>
      <c r="P20" s="1"/>
      <c r="Q20" s="1"/>
      <c r="R20" s="1"/>
      <c r="S20" s="3"/>
      <c r="T20" s="1"/>
      <c r="U20" s="12"/>
    </row>
    <row r="21" spans="1:21" ht="15.75" x14ac:dyDescent="0.25">
      <c r="A21" s="1"/>
      <c r="B21" s="1" t="s">
        <v>10</v>
      </c>
      <c r="C21" s="2" t="s">
        <v>20</v>
      </c>
      <c r="D21" s="1" t="s">
        <v>24</v>
      </c>
      <c r="E21" s="17" t="s">
        <v>112</v>
      </c>
      <c r="F21" s="1" t="s">
        <v>24</v>
      </c>
      <c r="G21" s="1" t="s">
        <v>31</v>
      </c>
      <c r="H21" s="1"/>
      <c r="I21" s="1" t="s">
        <v>97</v>
      </c>
      <c r="J21" s="1">
        <v>88</v>
      </c>
      <c r="K21" s="1" t="s">
        <v>55</v>
      </c>
      <c r="L21" s="1">
        <v>-58.5</v>
      </c>
      <c r="M21" s="1" t="s">
        <v>55</v>
      </c>
      <c r="N21" s="1">
        <v>-60.7</v>
      </c>
      <c r="O21" s="1" t="s">
        <v>55</v>
      </c>
      <c r="P21" s="1"/>
      <c r="Q21" s="1"/>
      <c r="R21" s="1"/>
      <c r="S21" s="4"/>
      <c r="T21" s="1"/>
      <c r="U21" s="12"/>
    </row>
    <row r="22" spans="1:21" ht="15.75" x14ac:dyDescent="0.25">
      <c r="A22" s="1"/>
      <c r="B22" s="1" t="s">
        <v>12</v>
      </c>
      <c r="C22" s="2" t="s">
        <v>19</v>
      </c>
      <c r="D22" s="1" t="s">
        <v>23</v>
      </c>
      <c r="E22" s="18" t="s">
        <v>113</v>
      </c>
      <c r="F22" s="1" t="s">
        <v>26</v>
      </c>
      <c r="G22" s="1"/>
      <c r="H22" s="1"/>
      <c r="I22" s="1">
        <v>5.4999999999999997E-3</v>
      </c>
      <c r="J22" s="1">
        <v>0</v>
      </c>
      <c r="K22" s="1" t="s">
        <v>55</v>
      </c>
      <c r="L22" s="1">
        <v>-58.5</v>
      </c>
      <c r="M22" s="1" t="s">
        <v>55</v>
      </c>
      <c r="N22" s="1">
        <v>-60.7</v>
      </c>
      <c r="O22" s="1" t="s">
        <v>55</v>
      </c>
      <c r="P22" s="1" t="s">
        <v>96</v>
      </c>
      <c r="Q22" s="1"/>
      <c r="R22" s="1"/>
      <c r="S22" s="4"/>
      <c r="T22" s="1"/>
      <c r="U22" s="12"/>
    </row>
    <row r="23" spans="1:21" ht="15.75" x14ac:dyDescent="0.25">
      <c r="A23" s="1"/>
      <c r="B23" s="1" t="s">
        <v>13</v>
      </c>
      <c r="C23" s="2" t="s">
        <v>19</v>
      </c>
      <c r="D23" s="1" t="s">
        <v>24</v>
      </c>
      <c r="E23" s="18" t="s">
        <v>113</v>
      </c>
      <c r="F23" s="1" t="s">
        <v>24</v>
      </c>
      <c r="G23" s="1" t="s">
        <v>32</v>
      </c>
      <c r="H23" s="1"/>
      <c r="I23" s="1" t="s">
        <v>97</v>
      </c>
      <c r="J23" s="1">
        <v>88</v>
      </c>
      <c r="K23" s="1" t="s">
        <v>55</v>
      </c>
      <c r="L23" s="1">
        <v>-60.5</v>
      </c>
      <c r="M23" s="1" t="s">
        <v>55</v>
      </c>
      <c r="N23" s="1">
        <v>-56.8</v>
      </c>
      <c r="O23" s="1" t="s">
        <v>55</v>
      </c>
      <c r="P23" s="1"/>
      <c r="Q23" s="1"/>
      <c r="R23" s="1"/>
      <c r="S23" s="4"/>
      <c r="T23" s="1"/>
      <c r="U23" s="12"/>
    </row>
    <row r="24" spans="1:21" ht="15.75" x14ac:dyDescent="0.25">
      <c r="A24" s="1"/>
      <c r="B24" s="1" t="s">
        <v>14</v>
      </c>
      <c r="C24" s="2" t="s">
        <v>20</v>
      </c>
      <c r="D24" s="1" t="s">
        <v>26</v>
      </c>
      <c r="E24" s="17" t="s">
        <v>112</v>
      </c>
      <c r="F24" s="1" t="s">
        <v>25</v>
      </c>
      <c r="G24" s="1"/>
      <c r="H24" s="1"/>
      <c r="I24" s="1">
        <v>2.7750000000000001E-3</v>
      </c>
      <c r="J24" s="1">
        <v>0</v>
      </c>
      <c r="K24" s="1" t="s">
        <v>55</v>
      </c>
      <c r="L24" s="1">
        <v>-60.5</v>
      </c>
      <c r="M24" s="1" t="s">
        <v>55</v>
      </c>
      <c r="N24" s="1">
        <v>-56.8</v>
      </c>
      <c r="O24" s="1" t="s">
        <v>55</v>
      </c>
      <c r="P24" s="1"/>
      <c r="Q24" s="1"/>
      <c r="R24" s="1"/>
      <c r="S24" s="3"/>
      <c r="T24" s="1"/>
      <c r="U24" s="12"/>
    </row>
    <row r="25" spans="1:21" ht="15.75" x14ac:dyDescent="0.25">
      <c r="A25" s="1"/>
      <c r="B25" s="1" t="s">
        <v>15</v>
      </c>
      <c r="C25" s="2" t="s">
        <v>20</v>
      </c>
      <c r="D25" s="1" t="s">
        <v>24</v>
      </c>
      <c r="E25" s="17" t="s">
        <v>112</v>
      </c>
      <c r="F25" s="1" t="s">
        <v>24</v>
      </c>
      <c r="G25" s="1" t="s">
        <v>32</v>
      </c>
      <c r="H25" s="1"/>
      <c r="I25" s="1" t="s">
        <v>97</v>
      </c>
      <c r="J25" s="1">
        <v>88</v>
      </c>
      <c r="K25" s="1" t="s">
        <v>55</v>
      </c>
      <c r="L25" s="1">
        <v>-60.5</v>
      </c>
      <c r="M25" s="1" t="s">
        <v>55</v>
      </c>
      <c r="N25" s="1">
        <v>-61.9</v>
      </c>
      <c r="O25" s="1" t="s">
        <v>55</v>
      </c>
      <c r="P25" s="1"/>
      <c r="Q25" s="1"/>
      <c r="R25" s="1"/>
      <c r="S25" s="4"/>
      <c r="T25" s="1"/>
      <c r="U25" s="12"/>
    </row>
    <row r="26" spans="1:21" ht="15.75" x14ac:dyDescent="0.25">
      <c r="A26" s="1"/>
      <c r="B26" s="1" t="s">
        <v>16</v>
      </c>
      <c r="C26" s="2" t="s">
        <v>19</v>
      </c>
      <c r="D26" s="1" t="s">
        <v>26</v>
      </c>
      <c r="E26" s="18" t="s">
        <v>113</v>
      </c>
      <c r="F26" s="1" t="s">
        <v>28</v>
      </c>
      <c r="G26" s="1"/>
      <c r="H26" s="1"/>
      <c r="I26" s="1">
        <v>5.4000000000000003E-3</v>
      </c>
      <c r="J26" s="1">
        <v>0</v>
      </c>
      <c r="K26" s="1" t="s">
        <v>55</v>
      </c>
      <c r="L26" s="1">
        <v>-60.5</v>
      </c>
      <c r="M26" s="1" t="s">
        <v>55</v>
      </c>
      <c r="N26" s="1">
        <v>-61.9</v>
      </c>
      <c r="O26" s="1" t="s">
        <v>55</v>
      </c>
      <c r="P26" s="1"/>
      <c r="Q26" s="1"/>
      <c r="R26" s="1"/>
      <c r="S26" s="10"/>
      <c r="T26" s="1"/>
      <c r="U26" s="13"/>
    </row>
    <row r="27" spans="1:21" ht="15.75" x14ac:dyDescent="0.25">
      <c r="A27" s="1"/>
      <c r="B27" s="1" t="s">
        <v>17</v>
      </c>
      <c r="C27" s="2" t="s">
        <v>19</v>
      </c>
      <c r="D27" s="1" t="s">
        <v>24</v>
      </c>
      <c r="E27" s="18" t="s">
        <v>113</v>
      </c>
      <c r="F27" s="1" t="s">
        <v>24</v>
      </c>
      <c r="G27" s="1" t="s">
        <v>34</v>
      </c>
      <c r="H27" s="1"/>
      <c r="I27" s="1" t="s">
        <v>97</v>
      </c>
      <c r="J27" s="1">
        <v>88</v>
      </c>
      <c r="K27" s="1" t="s">
        <v>55</v>
      </c>
      <c r="L27" s="11">
        <v>-62</v>
      </c>
      <c r="M27" s="11" t="s">
        <v>55</v>
      </c>
      <c r="N27" s="1">
        <v>-59</v>
      </c>
      <c r="O27" s="1" t="s">
        <v>55</v>
      </c>
      <c r="P27" s="1" t="s">
        <v>100</v>
      </c>
      <c r="Q27" s="1"/>
      <c r="R27" s="1"/>
      <c r="S27" s="7"/>
      <c r="T27" s="1"/>
      <c r="U27" s="14"/>
    </row>
    <row r="28" spans="1:21" ht="15.75" x14ac:dyDescent="0.25">
      <c r="A28" s="1"/>
      <c r="B28" s="1"/>
      <c r="C28" s="1"/>
      <c r="D28" s="1"/>
      <c r="E28" s="1"/>
      <c r="F28" s="1"/>
      <c r="G28" s="1"/>
      <c r="H28" s="1"/>
      <c r="I28" s="1"/>
      <c r="J28" s="1"/>
      <c r="K28" s="1"/>
      <c r="L28" s="1"/>
      <c r="M28" s="1"/>
      <c r="N28" s="1"/>
      <c r="O28" s="1"/>
      <c r="P28" s="1"/>
      <c r="Q28" s="1"/>
      <c r="R28" s="1"/>
      <c r="S28" s="19"/>
      <c r="T28" s="1"/>
      <c r="U28" s="15"/>
    </row>
    <row r="29" spans="1:21" ht="15.75" x14ac:dyDescent="0.25">
      <c r="A29" s="1"/>
      <c r="B29" s="1"/>
      <c r="C29" s="1"/>
      <c r="D29" s="1"/>
      <c r="E29" s="1"/>
      <c r="F29" s="1"/>
      <c r="G29" s="1"/>
      <c r="H29" s="1"/>
      <c r="I29" s="8"/>
      <c r="J29" s="7"/>
      <c r="K29" s="1"/>
      <c r="L29" s="7"/>
      <c r="M29" s="1"/>
      <c r="N29" s="1"/>
      <c r="O29" s="1"/>
      <c r="P29" s="1"/>
      <c r="Q29" s="1"/>
      <c r="R29" s="1"/>
      <c r="S29" s="19"/>
      <c r="T29" s="1"/>
      <c r="U29" s="15"/>
    </row>
    <row r="30" spans="1:21" ht="15.75" x14ac:dyDescent="0.25">
      <c r="I30" s="3"/>
      <c r="R30" s="1"/>
      <c r="S30" s="19"/>
      <c r="T30" s="1"/>
      <c r="U30" s="16"/>
    </row>
    <row r="31" spans="1:21" ht="15.75" x14ac:dyDescent="0.25">
      <c r="I31" s="1"/>
      <c r="J31" s="1"/>
      <c r="R31" s="1"/>
      <c r="S31" s="19"/>
      <c r="T31" s="1"/>
      <c r="U31" s="15"/>
    </row>
    <row r="32" spans="1:21" ht="15.75" x14ac:dyDescent="0.25">
      <c r="R32" s="1"/>
      <c r="S32" s="7"/>
      <c r="T32" s="1"/>
    </row>
    <row r="33" spans="18:20" ht="15.75" x14ac:dyDescent="0.25">
      <c r="R33" s="1"/>
      <c r="S33" s="3"/>
      <c r="T33" s="1"/>
    </row>
    <row r="34" spans="18:20" ht="15.75" x14ac:dyDescent="0.25">
      <c r="R34" s="6" t="s">
        <v>115</v>
      </c>
      <c r="S34" s="1"/>
    </row>
    <row r="35" spans="18:20" ht="15.75" x14ac:dyDescent="0.25">
      <c r="R35" s="20" t="s">
        <v>114</v>
      </c>
      <c r="S35" s="20" t="s">
        <v>94</v>
      </c>
    </row>
    <row r="36" spans="18:20" ht="15.75" x14ac:dyDescent="0.25">
      <c r="R36" s="1">
        <v>1000</v>
      </c>
      <c r="S36" s="1">
        <v>-58.5</v>
      </c>
      <c r="T36" t="s">
        <v>117</v>
      </c>
    </row>
    <row r="37" spans="18:20" ht="15.75" x14ac:dyDescent="0.25">
      <c r="R37" s="1">
        <v>900</v>
      </c>
      <c r="S37" s="1">
        <v>-58.05</v>
      </c>
      <c r="T37" t="s">
        <v>117</v>
      </c>
    </row>
    <row r="38" spans="18:20" ht="15.75" x14ac:dyDescent="0.25">
      <c r="R38" s="1">
        <v>820</v>
      </c>
      <c r="S38" s="1">
        <v>-57.65</v>
      </c>
      <c r="T38" t="s">
        <v>116</v>
      </c>
    </row>
    <row r="39" spans="18:20" ht="15.75" x14ac:dyDescent="0.25">
      <c r="R39" s="1">
        <v>800</v>
      </c>
      <c r="S39" s="1">
        <v>-57.55</v>
      </c>
      <c r="T39" t="s">
        <v>117</v>
      </c>
    </row>
    <row r="40" spans="18:20" ht="15.75" x14ac:dyDescent="0.25">
      <c r="R40" s="1">
        <v>700</v>
      </c>
      <c r="S40" s="1">
        <v>-56.95</v>
      </c>
      <c r="T40" t="s">
        <v>117</v>
      </c>
    </row>
    <row r="41" spans="18:20" ht="15.75" x14ac:dyDescent="0.25">
      <c r="R41" s="1">
        <v>650</v>
      </c>
      <c r="S41" s="1">
        <v>-56.63</v>
      </c>
      <c r="T41" t="s">
        <v>117</v>
      </c>
    </row>
  </sheetData>
  <pageMargins left="0.25" right="0.25" top="0.75" bottom="0.75" header="0.3" footer="0.3"/>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3572F-F1FA-4941-8FD2-55DAE6A72DE3}">
  <dimension ref="A1:E41"/>
  <sheetViews>
    <sheetView zoomScaleNormal="100" workbookViewId="0">
      <selection activeCell="A2" sqref="A2"/>
    </sheetView>
  </sheetViews>
  <sheetFormatPr defaultRowHeight="15" x14ac:dyDescent="0.25"/>
  <cols>
    <col min="2" max="2" width="23.5703125" customWidth="1"/>
    <col min="3" max="3" width="17.42578125" customWidth="1"/>
    <col min="4" max="4" width="20.42578125" customWidth="1"/>
    <col min="5" max="5" width="21.7109375" customWidth="1"/>
  </cols>
  <sheetData>
    <row r="1" spans="1:5" ht="20.25" x14ac:dyDescent="0.3">
      <c r="A1" s="5" t="s">
        <v>168</v>
      </c>
    </row>
    <row r="16" spans="1:5" ht="15.75" x14ac:dyDescent="0.25">
      <c r="A16" s="1"/>
      <c r="B16" s="1"/>
      <c r="C16" s="4"/>
      <c r="D16" s="1"/>
      <c r="E16" s="1"/>
    </row>
    <row r="17" spans="1:5" ht="15.75" x14ac:dyDescent="0.25">
      <c r="A17" s="1"/>
      <c r="B17" s="6" t="s">
        <v>36</v>
      </c>
      <c r="C17" s="4"/>
      <c r="D17" s="1"/>
      <c r="E17" s="1"/>
    </row>
    <row r="18" spans="1:5" ht="15.75" x14ac:dyDescent="0.25">
      <c r="A18" s="1"/>
      <c r="B18" s="1"/>
      <c r="C18" s="4"/>
      <c r="D18" s="1"/>
      <c r="E18" s="1"/>
    </row>
    <row r="19" spans="1:5" ht="15.75" x14ac:dyDescent="0.25">
      <c r="A19" s="1"/>
      <c r="B19" s="1" t="s">
        <v>57</v>
      </c>
      <c r="C19" s="4">
        <v>1000</v>
      </c>
      <c r="D19" s="1" t="s">
        <v>5</v>
      </c>
      <c r="E19" s="12"/>
    </row>
    <row r="20" spans="1:5" ht="15.75" x14ac:dyDescent="0.25">
      <c r="A20" s="1"/>
      <c r="B20" s="1" t="s">
        <v>57</v>
      </c>
      <c r="C20" s="3">
        <f>C19*1000</f>
        <v>1000000</v>
      </c>
      <c r="D20" s="1" t="s">
        <v>99</v>
      </c>
      <c r="E20" s="12" t="s">
        <v>102</v>
      </c>
    </row>
    <row r="21" spans="1:5" ht="15.75" x14ac:dyDescent="0.25">
      <c r="A21" s="1"/>
      <c r="B21" s="1" t="s">
        <v>88</v>
      </c>
      <c r="C21" s="4">
        <v>1.401</v>
      </c>
      <c r="D21" s="1"/>
      <c r="E21" s="12" t="s">
        <v>101</v>
      </c>
    </row>
    <row r="22" spans="1:5" ht="15.75" x14ac:dyDescent="0.25">
      <c r="A22" s="1"/>
      <c r="B22" s="1" t="s">
        <v>58</v>
      </c>
      <c r="C22" s="4">
        <v>17.739999999999998</v>
      </c>
      <c r="D22" s="1" t="s">
        <v>92</v>
      </c>
      <c r="E22" s="12"/>
    </row>
    <row r="23" spans="1:5" ht="15.75" x14ac:dyDescent="0.25">
      <c r="A23" s="1"/>
      <c r="B23" s="1" t="s">
        <v>89</v>
      </c>
      <c r="C23" s="4">
        <v>0</v>
      </c>
      <c r="D23" s="1" t="s">
        <v>92</v>
      </c>
      <c r="E23" s="12" t="s">
        <v>103</v>
      </c>
    </row>
    <row r="24" spans="1:5" ht="15.75" x14ac:dyDescent="0.25">
      <c r="A24" s="1"/>
      <c r="B24" s="1" t="s">
        <v>90</v>
      </c>
      <c r="C24" s="3">
        <f>C22+(2*C23)</f>
        <v>17.739999999999998</v>
      </c>
      <c r="D24" s="1" t="s">
        <v>92</v>
      </c>
      <c r="E24" s="12" t="s">
        <v>102</v>
      </c>
    </row>
    <row r="25" spans="1:5" ht="15.75" x14ac:dyDescent="0.25">
      <c r="A25" s="1"/>
      <c r="B25" s="1" t="s">
        <v>83</v>
      </c>
      <c r="C25" s="4">
        <v>9</v>
      </c>
      <c r="D25" s="1" t="s">
        <v>84</v>
      </c>
      <c r="E25" s="12"/>
    </row>
    <row r="26" spans="1:5" ht="15.75" x14ac:dyDescent="0.25">
      <c r="A26" s="1"/>
      <c r="B26" s="1" t="s">
        <v>83</v>
      </c>
      <c r="C26" s="10">
        <f>C25/(0.00000111265)</f>
        <v>8088797.0161326556</v>
      </c>
      <c r="D26" s="1" t="s">
        <v>104</v>
      </c>
      <c r="E26" s="13" t="s">
        <v>102</v>
      </c>
    </row>
    <row r="27" spans="1:5" ht="15.75" x14ac:dyDescent="0.25">
      <c r="A27" s="1"/>
      <c r="B27" s="1" t="s">
        <v>91</v>
      </c>
      <c r="C27" s="7">
        <f>20*LOG10(SQRT(C24/(C21*C20*C25)))</f>
        <v>-58.517270292293915</v>
      </c>
      <c r="D27" s="1" t="s">
        <v>55</v>
      </c>
      <c r="E27" s="14" t="s">
        <v>118</v>
      </c>
    </row>
    <row r="28" spans="1:5" ht="15.75" x14ac:dyDescent="0.25">
      <c r="A28" s="1"/>
      <c r="B28" s="1" t="s">
        <v>91</v>
      </c>
      <c r="C28" s="19">
        <f>SQRT(C24/(C21*C20*C25))</f>
        <v>1.186141457341615E-3</v>
      </c>
      <c r="D28" s="1"/>
      <c r="E28" s="15"/>
    </row>
    <row r="29" spans="1:5" ht="15.75" x14ac:dyDescent="0.25">
      <c r="A29" s="1"/>
      <c r="B29" s="1"/>
      <c r="C29" s="19"/>
      <c r="D29" s="1"/>
      <c r="E29" s="15"/>
    </row>
    <row r="30" spans="1:5" ht="15.75" x14ac:dyDescent="0.25">
      <c r="B30" s="1"/>
      <c r="C30" s="19"/>
      <c r="D30" s="1"/>
      <c r="E30" s="16"/>
    </row>
    <row r="31" spans="1:5" ht="15.75" x14ac:dyDescent="0.25">
      <c r="B31" s="1"/>
      <c r="C31" s="19"/>
      <c r="D31" s="1"/>
      <c r="E31" s="15"/>
    </row>
    <row r="32" spans="1:5" ht="15.75" x14ac:dyDescent="0.25">
      <c r="B32" s="1"/>
      <c r="C32" s="7"/>
      <c r="D32" s="1"/>
    </row>
    <row r="33" spans="2:4" ht="15.75" x14ac:dyDescent="0.25">
      <c r="B33" s="1"/>
      <c r="C33" s="3"/>
      <c r="D33" s="1"/>
    </row>
    <row r="34" spans="2:4" ht="15.75" x14ac:dyDescent="0.25">
      <c r="B34" s="6" t="s">
        <v>115</v>
      </c>
      <c r="C34" s="1"/>
    </row>
    <row r="35" spans="2:4" ht="15.75" x14ac:dyDescent="0.25">
      <c r="B35" s="20" t="s">
        <v>114</v>
      </c>
      <c r="C35" s="20" t="s">
        <v>94</v>
      </c>
    </row>
    <row r="36" spans="2:4" ht="15.75" x14ac:dyDescent="0.25">
      <c r="B36" s="1">
        <v>1000</v>
      </c>
      <c r="C36" s="1">
        <v>-58.5</v>
      </c>
      <c r="D36" t="s">
        <v>117</v>
      </c>
    </row>
    <row r="37" spans="2:4" ht="15.75" x14ac:dyDescent="0.25">
      <c r="B37" s="1">
        <v>900</v>
      </c>
      <c r="C37" s="1">
        <v>-58.05</v>
      </c>
      <c r="D37" t="s">
        <v>117</v>
      </c>
    </row>
    <row r="38" spans="2:4" ht="15.75" x14ac:dyDescent="0.25">
      <c r="B38" s="1">
        <v>820</v>
      </c>
      <c r="C38" s="1">
        <v>-57.65</v>
      </c>
      <c r="D38" t="s">
        <v>116</v>
      </c>
    </row>
    <row r="39" spans="2:4" ht="15.75" x14ac:dyDescent="0.25">
      <c r="B39" s="1">
        <v>800</v>
      </c>
      <c r="C39" s="1">
        <v>-57.55</v>
      </c>
      <c r="D39" t="s">
        <v>117</v>
      </c>
    </row>
    <row r="40" spans="2:4" ht="15.75" x14ac:dyDescent="0.25">
      <c r="B40" s="1">
        <v>700</v>
      </c>
      <c r="C40" s="1">
        <v>-56.95</v>
      </c>
      <c r="D40" t="s">
        <v>117</v>
      </c>
    </row>
    <row r="41" spans="2:4" ht="15.75" x14ac:dyDescent="0.25">
      <c r="B41" s="1">
        <v>650</v>
      </c>
      <c r="C41" s="1">
        <v>-56.63</v>
      </c>
      <c r="D41" t="s">
        <v>117</v>
      </c>
    </row>
  </sheetData>
  <pageMargins left="0.25" right="0.25" top="0.75" bottom="0.75" header="0.3" footer="0.3"/>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29BC8-573C-4FAC-BF8B-CA97289DAA25}">
  <dimension ref="A1:O23"/>
  <sheetViews>
    <sheetView workbookViewId="0">
      <selection activeCell="A2" sqref="A2"/>
    </sheetView>
  </sheetViews>
  <sheetFormatPr defaultRowHeight="15" x14ac:dyDescent="0.25"/>
  <cols>
    <col min="2" max="2" width="12.140625" customWidth="1"/>
  </cols>
  <sheetData>
    <row r="1" spans="1:15" ht="20.25" x14ac:dyDescent="0.3">
      <c r="A1" s="5" t="s">
        <v>43</v>
      </c>
    </row>
    <row r="10" spans="1:15" ht="15.75" x14ac:dyDescent="0.25">
      <c r="B10" s="1" t="s">
        <v>45</v>
      </c>
      <c r="C10" s="1"/>
      <c r="D10" s="1"/>
      <c r="E10" s="1"/>
      <c r="F10" s="1"/>
      <c r="G10" s="1"/>
      <c r="H10" s="1"/>
      <c r="I10" s="1"/>
      <c r="J10" s="1"/>
      <c r="K10" s="1"/>
      <c r="L10" s="1"/>
      <c r="M10" s="1"/>
      <c r="N10" s="1"/>
      <c r="O10" s="1"/>
    </row>
    <row r="11" spans="1:15" ht="15.75" x14ac:dyDescent="0.25">
      <c r="B11" s="1"/>
      <c r="C11" s="1" t="s">
        <v>50</v>
      </c>
      <c r="D11" s="1" t="s">
        <v>51</v>
      </c>
      <c r="E11" s="1" t="s">
        <v>52</v>
      </c>
      <c r="F11" s="1" t="s">
        <v>53</v>
      </c>
      <c r="G11" s="1"/>
      <c r="H11" s="1"/>
      <c r="I11" s="1"/>
      <c r="J11" s="1"/>
      <c r="K11" s="1"/>
      <c r="L11" s="1"/>
      <c r="M11" s="1"/>
      <c r="N11" s="1"/>
      <c r="O11" s="1"/>
    </row>
    <row r="12" spans="1:15" ht="15.75" x14ac:dyDescent="0.25">
      <c r="B12" s="1" t="s">
        <v>46</v>
      </c>
      <c r="C12" s="4">
        <v>0</v>
      </c>
      <c r="D12" s="4">
        <v>0</v>
      </c>
      <c r="E12" s="4">
        <v>20.100000000000001</v>
      </c>
      <c r="F12" s="3">
        <f>SUM(C12:E12)</f>
        <v>20.100000000000001</v>
      </c>
      <c r="G12" s="1"/>
      <c r="H12" s="1"/>
      <c r="I12" s="1"/>
      <c r="J12" s="1"/>
      <c r="K12" s="1"/>
      <c r="L12" s="1"/>
      <c r="M12" s="1"/>
      <c r="N12" s="1"/>
      <c r="O12" s="1"/>
    </row>
    <row r="13" spans="1:15" ht="15.75" x14ac:dyDescent="0.25">
      <c r="B13" s="1" t="s">
        <v>47</v>
      </c>
      <c r="C13" s="4">
        <v>43.49</v>
      </c>
      <c r="D13" s="4">
        <v>0</v>
      </c>
      <c r="E13" s="4">
        <v>20.100000000000001</v>
      </c>
      <c r="F13" s="3">
        <f t="shared" ref="F13:F15" si="0">SUM(C13:E13)</f>
        <v>63.59</v>
      </c>
      <c r="G13" s="1"/>
      <c r="H13" s="1"/>
      <c r="I13" s="1"/>
      <c r="J13" s="1"/>
      <c r="K13" s="1"/>
      <c r="L13" s="1"/>
      <c r="M13" s="1"/>
      <c r="N13" s="1"/>
      <c r="O13" s="1"/>
    </row>
    <row r="14" spans="1:15" ht="15.75" x14ac:dyDescent="0.25">
      <c r="B14" s="1" t="s">
        <v>48</v>
      </c>
      <c r="C14" s="4">
        <v>181.2</v>
      </c>
      <c r="D14" s="4">
        <v>0</v>
      </c>
      <c r="E14" s="4">
        <v>20.100000000000001</v>
      </c>
      <c r="F14" s="3">
        <f t="shared" si="0"/>
        <v>201.29999999999998</v>
      </c>
      <c r="G14" s="1"/>
      <c r="H14" s="1"/>
      <c r="I14" s="1"/>
      <c r="J14" s="1"/>
      <c r="K14" s="1"/>
      <c r="L14" s="1"/>
      <c r="M14" s="1"/>
      <c r="N14" s="1"/>
      <c r="O14" s="1"/>
    </row>
    <row r="15" spans="1:15" ht="15.75" x14ac:dyDescent="0.25">
      <c r="B15" s="1" t="s">
        <v>49</v>
      </c>
      <c r="C15" s="4">
        <v>619.4</v>
      </c>
      <c r="D15" s="4">
        <v>0</v>
      </c>
      <c r="E15" s="4">
        <v>20.100000000000001</v>
      </c>
      <c r="F15" s="3">
        <f t="shared" si="0"/>
        <v>639.5</v>
      </c>
      <c r="G15" s="1"/>
      <c r="H15" s="1"/>
      <c r="I15" s="1"/>
      <c r="J15" s="1"/>
      <c r="K15" s="1"/>
      <c r="L15" s="1"/>
      <c r="M15" s="1"/>
      <c r="N15" s="1"/>
      <c r="O15" s="1"/>
    </row>
    <row r="16" spans="1:15" ht="15.75" x14ac:dyDescent="0.25">
      <c r="B16" s="1"/>
      <c r="C16" s="1"/>
      <c r="D16" s="1"/>
      <c r="E16" s="1"/>
      <c r="F16" s="1"/>
      <c r="G16" s="1"/>
      <c r="H16" s="1"/>
      <c r="I16" s="1"/>
      <c r="J16" s="1"/>
      <c r="K16" s="1"/>
      <c r="L16" s="1"/>
      <c r="M16" s="1"/>
      <c r="N16" s="1"/>
      <c r="O16" s="1"/>
    </row>
    <row r="17" spans="2:15" ht="15.75" x14ac:dyDescent="0.25">
      <c r="B17" s="1"/>
      <c r="C17" s="1"/>
      <c r="D17" s="1"/>
      <c r="E17" s="1"/>
      <c r="F17" s="1"/>
      <c r="G17" s="1"/>
      <c r="H17" s="1"/>
      <c r="I17" s="1"/>
      <c r="J17" s="1"/>
      <c r="K17" s="1"/>
      <c r="L17" s="1"/>
      <c r="M17" s="1"/>
      <c r="N17" s="1"/>
      <c r="O17" s="1"/>
    </row>
    <row r="18" spans="2:15" ht="15.75" x14ac:dyDescent="0.25">
      <c r="B18" s="1" t="s">
        <v>54</v>
      </c>
      <c r="C18" s="1"/>
      <c r="D18" s="1"/>
      <c r="E18" s="1"/>
      <c r="F18" s="1"/>
      <c r="G18" s="1"/>
      <c r="H18" s="1"/>
      <c r="I18" s="1"/>
      <c r="J18" s="1"/>
      <c r="K18" s="1"/>
      <c r="L18" s="1"/>
      <c r="M18" s="1"/>
      <c r="N18" s="1"/>
      <c r="O18" s="1"/>
    </row>
    <row r="19" spans="2:15" ht="15.75" x14ac:dyDescent="0.25">
      <c r="B19" s="1"/>
      <c r="C19" s="1" t="s">
        <v>50</v>
      </c>
      <c r="D19" s="1" t="s">
        <v>51</v>
      </c>
      <c r="E19" s="1" t="s">
        <v>52</v>
      </c>
      <c r="F19" s="1" t="s">
        <v>53</v>
      </c>
      <c r="G19" s="1" t="s">
        <v>44</v>
      </c>
      <c r="H19" s="1" t="s">
        <v>53</v>
      </c>
      <c r="I19" s="1"/>
      <c r="J19" s="1"/>
      <c r="K19" s="1"/>
      <c r="L19" s="1"/>
      <c r="M19" s="1"/>
      <c r="N19" s="1"/>
      <c r="O19" s="1"/>
    </row>
    <row r="20" spans="2:15" ht="15.75" x14ac:dyDescent="0.25">
      <c r="B20" s="1" t="s">
        <v>46</v>
      </c>
      <c r="C20" s="4">
        <v>0</v>
      </c>
      <c r="D20" s="4">
        <v>43.49</v>
      </c>
      <c r="E20" s="4">
        <v>20.100000000000001</v>
      </c>
      <c r="F20" s="3">
        <f>SUM(C20:E20)</f>
        <v>63.59</v>
      </c>
      <c r="G20" s="4">
        <v>100350</v>
      </c>
      <c r="H20" s="3">
        <f>(F20*G20)/(F20+G20)</f>
        <v>63.549729673045256</v>
      </c>
      <c r="I20" s="1"/>
      <c r="J20" s="1"/>
      <c r="K20" s="1"/>
      <c r="L20" s="1"/>
      <c r="M20" s="1"/>
      <c r="N20" s="1"/>
      <c r="O20" s="1"/>
    </row>
    <row r="21" spans="2:15" ht="15.75" x14ac:dyDescent="0.25">
      <c r="B21" s="1" t="s">
        <v>47</v>
      </c>
      <c r="C21" s="4">
        <v>0</v>
      </c>
      <c r="D21" s="4">
        <v>43.49</v>
      </c>
      <c r="E21" s="4">
        <v>20.100000000000001</v>
      </c>
      <c r="F21" s="3">
        <f t="shared" ref="F21:F23" si="1">SUM(C21:E21)</f>
        <v>63.59</v>
      </c>
      <c r="G21" s="4">
        <v>100350</v>
      </c>
      <c r="H21" s="3">
        <f t="shared" ref="H21:H23" si="2">(F21*G21)/(F21+G21)</f>
        <v>63.549729673045256</v>
      </c>
      <c r="I21" s="1"/>
      <c r="J21" s="1"/>
      <c r="K21" s="1"/>
      <c r="L21" s="1"/>
      <c r="M21" s="1"/>
      <c r="N21" s="1"/>
      <c r="O21" s="1"/>
    </row>
    <row r="22" spans="2:15" ht="15.75" x14ac:dyDescent="0.25">
      <c r="B22" s="1" t="s">
        <v>48</v>
      </c>
      <c r="C22" s="4">
        <v>0</v>
      </c>
      <c r="D22" s="4">
        <v>43.49</v>
      </c>
      <c r="E22" s="4">
        <v>20.100000000000001</v>
      </c>
      <c r="F22" s="3">
        <f t="shared" si="1"/>
        <v>63.59</v>
      </c>
      <c r="G22" s="4">
        <v>100350</v>
      </c>
      <c r="H22" s="3">
        <f t="shared" si="2"/>
        <v>63.549729673045256</v>
      </c>
      <c r="I22" s="1"/>
      <c r="J22" s="1"/>
      <c r="K22" s="1"/>
      <c r="L22" s="1"/>
      <c r="M22" s="1"/>
      <c r="N22" s="1"/>
      <c r="O22" s="1"/>
    </row>
    <row r="23" spans="2:15" ht="15.75" x14ac:dyDescent="0.25">
      <c r="B23" s="1" t="s">
        <v>49</v>
      </c>
      <c r="C23" s="4">
        <v>0</v>
      </c>
      <c r="D23" s="4">
        <v>43.49</v>
      </c>
      <c r="E23" s="4">
        <v>20.100000000000001</v>
      </c>
      <c r="F23" s="3">
        <f t="shared" si="1"/>
        <v>63.59</v>
      </c>
      <c r="G23" s="4">
        <v>100350</v>
      </c>
      <c r="H23" s="3">
        <f t="shared" si="2"/>
        <v>63.549729673045256</v>
      </c>
      <c r="I23" s="1"/>
      <c r="J23" s="1"/>
      <c r="K23" s="1"/>
      <c r="L23" s="1"/>
      <c r="M23" s="1"/>
      <c r="N23" s="1"/>
      <c r="O23" s="1"/>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9DCA8-5030-4E34-80B8-7F24A1D5E160}">
  <dimension ref="A1:Y62"/>
  <sheetViews>
    <sheetView workbookViewId="0">
      <selection activeCell="A2" sqref="A2"/>
    </sheetView>
  </sheetViews>
  <sheetFormatPr defaultRowHeight="15" x14ac:dyDescent="0.25"/>
  <cols>
    <col min="3" max="3" width="13.7109375" customWidth="1"/>
    <col min="4" max="4" width="14.28515625" customWidth="1"/>
    <col min="20" max="20" width="17" customWidth="1"/>
    <col min="22" max="22" width="11.140625" customWidth="1"/>
    <col min="23" max="23" width="11.5703125" customWidth="1"/>
  </cols>
  <sheetData>
    <row r="1" spans="1:1" ht="20.25" x14ac:dyDescent="0.3">
      <c r="A1" s="5" t="s">
        <v>124</v>
      </c>
    </row>
    <row r="19" spans="2:25" ht="15.75" x14ac:dyDescent="0.25">
      <c r="B19" s="6" t="s">
        <v>71</v>
      </c>
      <c r="C19" s="1"/>
      <c r="D19" s="1"/>
      <c r="E19" s="1"/>
      <c r="F19" s="1"/>
      <c r="G19" s="1"/>
      <c r="H19" s="1"/>
      <c r="I19" s="1"/>
      <c r="J19" s="1"/>
      <c r="K19" s="6" t="s">
        <v>122</v>
      </c>
      <c r="L19" s="1"/>
      <c r="M19" s="1"/>
      <c r="N19" s="1"/>
      <c r="O19" s="1"/>
      <c r="P19" s="1"/>
      <c r="Q19" s="1"/>
      <c r="R19" s="1"/>
      <c r="S19" s="1"/>
      <c r="T19" s="6" t="s">
        <v>133</v>
      </c>
    </row>
    <row r="20" spans="2:25" ht="15.75" x14ac:dyDescent="0.25">
      <c r="B20" s="1"/>
      <c r="C20" s="1"/>
      <c r="D20" s="1"/>
      <c r="E20" s="1"/>
      <c r="F20" s="1"/>
      <c r="G20" s="1"/>
      <c r="H20" s="1"/>
      <c r="I20" s="1"/>
      <c r="J20" s="1"/>
      <c r="K20" s="1"/>
      <c r="L20" s="1"/>
      <c r="M20" s="1"/>
      <c r="N20" s="1"/>
      <c r="O20" s="1"/>
      <c r="P20" s="1"/>
      <c r="Q20" s="1"/>
      <c r="R20" s="1"/>
      <c r="S20" s="1"/>
      <c r="T20" s="1"/>
      <c r="U20" s="1"/>
      <c r="V20" s="1"/>
      <c r="W20" s="4"/>
      <c r="X20" s="1"/>
    </row>
    <row r="21" spans="2:25" ht="17.25" x14ac:dyDescent="0.3">
      <c r="B21" s="1" t="s">
        <v>59</v>
      </c>
      <c r="C21" s="1"/>
      <c r="D21" s="4">
        <v>50</v>
      </c>
      <c r="E21" s="1"/>
      <c r="F21" s="1"/>
      <c r="G21" s="1"/>
      <c r="H21" s="1"/>
      <c r="I21" s="1"/>
      <c r="J21" s="1"/>
      <c r="K21" s="1" t="s">
        <v>65</v>
      </c>
      <c r="L21" s="1"/>
      <c r="M21" s="1"/>
      <c r="N21" s="1"/>
      <c r="O21" s="1"/>
      <c r="P21" s="1"/>
      <c r="Q21" s="1"/>
      <c r="R21" s="1"/>
      <c r="S21" s="1"/>
      <c r="T21" s="1" t="s">
        <v>134</v>
      </c>
      <c r="U21" s="1"/>
      <c r="V21" s="4">
        <v>508.4</v>
      </c>
      <c r="W21" s="30" t="s">
        <v>143</v>
      </c>
      <c r="X21" s="1"/>
    </row>
    <row r="22" spans="2:25" ht="17.25" x14ac:dyDescent="0.3">
      <c r="B22" s="1" t="s">
        <v>60</v>
      </c>
      <c r="C22" s="1"/>
      <c r="D22" s="4">
        <v>50</v>
      </c>
      <c r="E22" s="1"/>
      <c r="F22" s="1"/>
      <c r="G22" s="1"/>
      <c r="H22" s="1"/>
      <c r="I22" s="1"/>
      <c r="J22" s="1"/>
      <c r="K22" s="1" t="s">
        <v>63</v>
      </c>
      <c r="L22" s="1"/>
      <c r="M22" s="1"/>
      <c r="N22" s="1"/>
      <c r="O22" s="1"/>
      <c r="P22" s="1"/>
      <c r="Q22" s="1"/>
      <c r="R22" s="1"/>
      <c r="S22" s="1"/>
      <c r="T22" s="1" t="s">
        <v>135</v>
      </c>
      <c r="U22" s="1"/>
      <c r="V22" s="4">
        <v>95.3</v>
      </c>
      <c r="W22" s="30" t="s">
        <v>143</v>
      </c>
      <c r="X22" s="1" t="s">
        <v>147</v>
      </c>
      <c r="Y22" s="3">
        <f>V21+V22</f>
        <v>603.69999999999993</v>
      </c>
    </row>
    <row r="23" spans="2:25" ht="17.25" x14ac:dyDescent="0.3">
      <c r="B23" s="1" t="s">
        <v>61</v>
      </c>
      <c r="C23" s="1"/>
      <c r="D23" s="7">
        <f>20*LOG10(D22/D21)</f>
        <v>0</v>
      </c>
      <c r="E23" s="1" t="s">
        <v>55</v>
      </c>
      <c r="F23" s="1"/>
      <c r="G23" s="1"/>
      <c r="H23" s="1"/>
      <c r="I23" s="1"/>
      <c r="J23" s="1"/>
      <c r="K23" s="1" t="s">
        <v>64</v>
      </c>
      <c r="L23" s="1"/>
      <c r="M23" s="1"/>
      <c r="N23" s="1"/>
      <c r="O23" s="1"/>
      <c r="P23" s="1"/>
      <c r="Q23" s="1"/>
      <c r="R23" s="1"/>
      <c r="S23" s="1"/>
      <c r="T23" s="1" t="s">
        <v>136</v>
      </c>
      <c r="U23" s="1"/>
      <c r="V23" s="4">
        <v>100000</v>
      </c>
      <c r="W23" s="30" t="s">
        <v>143</v>
      </c>
      <c r="X23" s="1"/>
    </row>
    <row r="24" spans="2:25" ht="17.25" x14ac:dyDescent="0.3">
      <c r="B24" s="1"/>
      <c r="C24" s="1"/>
      <c r="D24" s="1"/>
      <c r="E24" s="1"/>
      <c r="F24" s="1"/>
      <c r="G24" s="1"/>
      <c r="H24" s="1"/>
      <c r="I24" s="1"/>
      <c r="J24" s="1"/>
      <c r="K24" s="1" t="s">
        <v>66</v>
      </c>
      <c r="L24" s="1"/>
      <c r="M24" s="1"/>
      <c r="N24" s="1"/>
      <c r="O24" s="1"/>
      <c r="P24" s="1"/>
      <c r="Q24" s="1"/>
      <c r="R24" s="1"/>
      <c r="S24" s="1"/>
      <c r="T24" s="1" t="s">
        <v>137</v>
      </c>
      <c r="U24" s="1"/>
      <c r="V24" s="4">
        <v>20.100000000000001</v>
      </c>
      <c r="W24" s="30" t="s">
        <v>143</v>
      </c>
      <c r="X24" s="1"/>
    </row>
    <row r="25" spans="2:25" ht="17.25" x14ac:dyDescent="0.3">
      <c r="B25" s="1"/>
      <c r="C25" s="1"/>
      <c r="D25" s="1"/>
      <c r="E25" s="1"/>
      <c r="F25" s="1"/>
      <c r="G25" s="1"/>
      <c r="H25" s="1"/>
      <c r="I25" s="1"/>
      <c r="J25" s="1"/>
      <c r="K25" s="1" t="s">
        <v>67</v>
      </c>
      <c r="L25" s="1"/>
      <c r="M25" s="1"/>
      <c r="N25" s="1"/>
      <c r="O25" s="1"/>
      <c r="P25" s="1"/>
      <c r="Q25" s="1"/>
      <c r="R25" s="1"/>
      <c r="S25" s="1"/>
      <c r="T25" s="1" t="s">
        <v>138</v>
      </c>
      <c r="U25" s="1"/>
      <c r="V25" s="4">
        <v>0</v>
      </c>
      <c r="W25" s="30" t="s">
        <v>143</v>
      </c>
      <c r="X25" s="1"/>
    </row>
    <row r="26" spans="2:25" ht="17.25" x14ac:dyDescent="0.3">
      <c r="B26" s="6" t="s">
        <v>72</v>
      </c>
      <c r="C26" s="1"/>
      <c r="D26" s="1"/>
      <c r="E26" s="1"/>
      <c r="F26" s="1"/>
      <c r="G26" s="1"/>
      <c r="H26" s="1"/>
      <c r="I26" s="1"/>
      <c r="J26" s="1"/>
      <c r="K26" s="1" t="s">
        <v>81</v>
      </c>
      <c r="L26" s="1"/>
      <c r="M26" s="1"/>
      <c r="N26" s="1"/>
      <c r="O26" s="1"/>
      <c r="P26" s="1"/>
      <c r="Q26" s="1"/>
      <c r="R26" s="1"/>
      <c r="S26" s="1"/>
      <c r="T26" s="1" t="s">
        <v>139</v>
      </c>
      <c r="U26" s="1"/>
      <c r="V26" s="4">
        <v>43.49</v>
      </c>
      <c r="W26" s="30" t="s">
        <v>143</v>
      </c>
      <c r="X26" s="1"/>
    </row>
    <row r="27" spans="2:25" ht="17.25" x14ac:dyDescent="0.3">
      <c r="B27" s="1"/>
      <c r="C27" s="1"/>
      <c r="D27" s="1"/>
      <c r="E27" s="1"/>
      <c r="F27" s="1"/>
      <c r="G27" s="1"/>
      <c r="H27" s="1"/>
      <c r="I27" s="1"/>
      <c r="J27" s="1"/>
      <c r="K27" s="1" t="s">
        <v>157</v>
      </c>
      <c r="L27" s="1"/>
      <c r="M27" s="1"/>
      <c r="N27" s="1"/>
      <c r="O27" s="1"/>
      <c r="P27" s="1"/>
      <c r="Q27" s="1"/>
      <c r="R27" s="1"/>
      <c r="S27" s="1"/>
      <c r="T27" s="1" t="s">
        <v>151</v>
      </c>
      <c r="U27" s="1"/>
      <c r="V27" s="4">
        <v>50</v>
      </c>
      <c r="W27" s="30" t="s">
        <v>141</v>
      </c>
      <c r="X27" s="1" t="s">
        <v>156</v>
      </c>
    </row>
    <row r="28" spans="2:25" ht="17.25" x14ac:dyDescent="0.3">
      <c r="B28" s="1" t="s">
        <v>62</v>
      </c>
      <c r="C28" s="1"/>
      <c r="D28" s="4">
        <v>-8</v>
      </c>
      <c r="E28" s="1" t="s">
        <v>55</v>
      </c>
      <c r="F28" s="1"/>
      <c r="G28" s="1"/>
      <c r="H28" s="1"/>
      <c r="I28" s="1"/>
      <c r="J28" s="1"/>
      <c r="K28" s="1" t="s">
        <v>154</v>
      </c>
      <c r="L28" s="1"/>
      <c r="M28" s="1"/>
      <c r="N28" s="1"/>
      <c r="O28" s="1"/>
      <c r="P28" s="1"/>
      <c r="Q28" s="1"/>
      <c r="R28" s="1"/>
      <c r="S28" s="1"/>
      <c r="T28" s="1" t="s">
        <v>152</v>
      </c>
      <c r="U28" s="1"/>
      <c r="V28" s="4">
        <v>600</v>
      </c>
      <c r="W28" s="30" t="s">
        <v>143</v>
      </c>
      <c r="X28" s="1" t="s">
        <v>155</v>
      </c>
    </row>
    <row r="29" spans="2:25" ht="17.25" x14ac:dyDescent="0.3">
      <c r="B29" s="1" t="s">
        <v>59</v>
      </c>
      <c r="C29" s="1"/>
      <c r="D29" s="4">
        <v>1</v>
      </c>
      <c r="E29" s="1"/>
      <c r="F29" s="1"/>
      <c r="G29" s="1"/>
      <c r="H29" s="1"/>
      <c r="I29" s="1"/>
      <c r="J29" s="1"/>
      <c r="K29" s="1"/>
      <c r="L29" s="1"/>
      <c r="M29" s="1"/>
      <c r="N29" s="1"/>
      <c r="O29" s="1"/>
      <c r="P29" s="1"/>
      <c r="Q29" s="1"/>
      <c r="R29" s="1"/>
      <c r="S29" s="1"/>
      <c r="T29" s="1" t="s">
        <v>153</v>
      </c>
      <c r="U29" s="1"/>
      <c r="V29" s="3">
        <f>V27*(V21+V22)/(V21+V22+V28)</f>
        <v>25.076846390296588</v>
      </c>
      <c r="W29" s="30" t="s">
        <v>141</v>
      </c>
      <c r="X29" s="1"/>
    </row>
    <row r="30" spans="2:25" ht="15.75" x14ac:dyDescent="0.25">
      <c r="B30" s="1" t="s">
        <v>60</v>
      </c>
      <c r="C30" s="1"/>
      <c r="D30" s="31">
        <f>(10^(D28/20))*D29</f>
        <v>0.3981071705534972</v>
      </c>
      <c r="E30" s="1"/>
      <c r="F30" s="1"/>
      <c r="G30" s="1"/>
      <c r="H30" s="1"/>
      <c r="I30" s="1"/>
      <c r="J30" s="1"/>
      <c r="K30" s="1"/>
      <c r="L30" s="1"/>
      <c r="M30" s="1"/>
      <c r="N30" s="1"/>
      <c r="O30" s="1"/>
      <c r="P30" s="1"/>
      <c r="Q30" s="1"/>
      <c r="R30" s="1"/>
      <c r="S30" s="1"/>
      <c r="T30" s="1"/>
      <c r="U30" s="1"/>
      <c r="V30" s="1"/>
      <c r="W30" s="1"/>
      <c r="X30" s="1"/>
    </row>
    <row r="31" spans="2:25" ht="17.25" x14ac:dyDescent="0.3">
      <c r="B31" s="1"/>
      <c r="C31" s="1"/>
      <c r="D31" s="1"/>
      <c r="E31" s="1"/>
      <c r="F31" s="1"/>
      <c r="G31" s="1"/>
      <c r="H31" s="1"/>
      <c r="I31" s="1"/>
      <c r="J31" s="1"/>
      <c r="K31" s="1"/>
      <c r="L31" s="1"/>
      <c r="M31" s="1"/>
      <c r="N31" s="1"/>
      <c r="O31" s="1"/>
      <c r="P31" s="1"/>
      <c r="Q31" s="1"/>
      <c r="R31" s="1"/>
      <c r="S31" s="1"/>
      <c r="T31" s="1" t="s">
        <v>140</v>
      </c>
      <c r="U31" s="1"/>
      <c r="V31" s="3">
        <f>V24+V25+V26</f>
        <v>63.59</v>
      </c>
      <c r="W31" s="30" t="s">
        <v>143</v>
      </c>
      <c r="X31" s="1" t="s">
        <v>148</v>
      </c>
    </row>
    <row r="32" spans="2:25" ht="15.75" x14ac:dyDescent="0.25">
      <c r="B32" s="1"/>
      <c r="C32" s="1"/>
      <c r="D32" s="1"/>
      <c r="E32" s="1"/>
      <c r="F32" s="1"/>
      <c r="G32" s="1"/>
      <c r="H32" s="1"/>
      <c r="I32" s="1"/>
      <c r="J32" s="1"/>
      <c r="K32" s="1"/>
      <c r="L32" s="1"/>
      <c r="M32" s="1"/>
      <c r="N32" s="1"/>
      <c r="O32" s="1"/>
      <c r="P32" s="1"/>
      <c r="Q32" s="1"/>
      <c r="R32" s="1"/>
      <c r="S32" s="1"/>
      <c r="T32" s="1" t="s">
        <v>142</v>
      </c>
      <c r="U32" s="1"/>
      <c r="V32" s="3">
        <f>V29*V31/(V23+V31)</f>
        <v>1.5936232769171686E-2</v>
      </c>
      <c r="W32" s="1" t="s">
        <v>141</v>
      </c>
      <c r="X32" s="1" t="s">
        <v>149</v>
      </c>
    </row>
    <row r="33" spans="2:24" ht="15.75" x14ac:dyDescent="0.25">
      <c r="B33" s="6" t="s">
        <v>76</v>
      </c>
      <c r="C33" s="1"/>
      <c r="D33" s="1"/>
      <c r="E33" s="1"/>
      <c r="F33" s="1"/>
      <c r="G33" s="1"/>
      <c r="H33" s="1"/>
      <c r="I33" s="1"/>
      <c r="J33" s="1"/>
      <c r="K33" s="1"/>
      <c r="L33" s="1"/>
      <c r="M33" s="1"/>
      <c r="N33" s="1"/>
      <c r="O33" s="1"/>
      <c r="P33" s="1"/>
      <c r="Q33" s="1"/>
      <c r="R33" s="1"/>
      <c r="S33" s="1"/>
      <c r="T33" s="1" t="s">
        <v>144</v>
      </c>
      <c r="U33" s="1"/>
      <c r="V33" s="3">
        <f>20*LOG10(V32/V29)</f>
        <v>-63.937745102141285</v>
      </c>
      <c r="W33" s="1" t="s">
        <v>55</v>
      </c>
      <c r="X33" s="1"/>
    </row>
    <row r="34" spans="2:24" ht="15.75" x14ac:dyDescent="0.25">
      <c r="B34" s="1"/>
      <c r="C34" s="1"/>
      <c r="D34" s="1"/>
      <c r="E34" s="1"/>
      <c r="F34" s="1"/>
      <c r="G34" s="1"/>
      <c r="H34" s="1"/>
      <c r="I34" s="1"/>
      <c r="J34" s="1"/>
      <c r="K34" s="1"/>
      <c r="L34" s="1"/>
      <c r="M34" s="1"/>
      <c r="N34" s="1"/>
      <c r="O34" s="1"/>
      <c r="P34" s="1"/>
      <c r="Q34" s="1"/>
      <c r="R34" s="1"/>
      <c r="S34" s="1"/>
      <c r="T34" s="1"/>
      <c r="U34" s="1"/>
      <c r="V34" s="1"/>
      <c r="W34" s="1"/>
      <c r="X34" s="1"/>
    </row>
    <row r="35" spans="2:24" ht="15.75" x14ac:dyDescent="0.25">
      <c r="B35" s="1" t="s">
        <v>77</v>
      </c>
      <c r="C35" s="1"/>
      <c r="D35" s="4">
        <v>-54</v>
      </c>
      <c r="E35" s="1" t="s">
        <v>78</v>
      </c>
      <c r="F35" s="1"/>
      <c r="G35" s="1"/>
      <c r="H35" s="1"/>
      <c r="I35" s="1"/>
      <c r="J35" s="1"/>
      <c r="K35" s="1"/>
      <c r="L35" s="1"/>
      <c r="M35" s="1"/>
      <c r="N35" s="1"/>
      <c r="O35" s="1"/>
      <c r="P35" s="1"/>
      <c r="Q35" s="1"/>
      <c r="R35" s="1"/>
      <c r="S35" s="1"/>
      <c r="T35" s="1" t="s">
        <v>145</v>
      </c>
      <c r="U35" s="1"/>
      <c r="V35" s="3">
        <f>V29*V22/(V21+V22)</f>
        <v>3.9586275650078928</v>
      </c>
      <c r="W35" s="1" t="s">
        <v>141</v>
      </c>
      <c r="X35" s="1"/>
    </row>
    <row r="36" spans="2:24" ht="15.75" x14ac:dyDescent="0.25">
      <c r="B36" s="1" t="s">
        <v>73</v>
      </c>
      <c r="C36" s="1"/>
      <c r="D36" s="4">
        <v>92</v>
      </c>
      <c r="E36" s="1" t="s">
        <v>74</v>
      </c>
      <c r="F36" s="1"/>
      <c r="G36" s="1"/>
      <c r="H36" s="1"/>
      <c r="I36" s="1"/>
      <c r="J36" s="1"/>
      <c r="K36" s="1"/>
      <c r="L36" s="1"/>
      <c r="M36" s="1"/>
      <c r="N36" s="1"/>
      <c r="O36" s="1"/>
      <c r="P36" s="1"/>
      <c r="Q36" s="1"/>
      <c r="R36" s="1"/>
      <c r="S36" s="1"/>
      <c r="T36" s="1" t="s">
        <v>146</v>
      </c>
      <c r="U36" s="1"/>
      <c r="V36" s="3">
        <f>V35*V31/(V23+V31)</f>
        <v>2.5156915403380183E-3</v>
      </c>
      <c r="W36" s="1" t="s">
        <v>141</v>
      </c>
      <c r="X36" s="1"/>
    </row>
    <row r="37" spans="2:24" ht="15.75" x14ac:dyDescent="0.25">
      <c r="B37" s="1" t="s">
        <v>82</v>
      </c>
      <c r="C37" s="1"/>
      <c r="D37" s="3">
        <f>10^(D36/20)*0.0002</f>
        <v>7.9621434110699489</v>
      </c>
      <c r="E37" s="1" t="s">
        <v>79</v>
      </c>
      <c r="F37" s="1"/>
      <c r="G37" s="1"/>
      <c r="H37" s="1"/>
      <c r="I37" s="1"/>
      <c r="J37" s="1"/>
      <c r="K37" s="1"/>
      <c r="L37" s="1"/>
      <c r="M37" s="1"/>
      <c r="N37" s="1"/>
      <c r="O37" s="1"/>
      <c r="P37" s="1"/>
      <c r="Q37" s="1"/>
      <c r="R37" s="1"/>
      <c r="S37" s="1"/>
      <c r="T37" s="1" t="s">
        <v>150</v>
      </c>
      <c r="U37" s="1"/>
      <c r="V37" s="3">
        <f>20*LOG10(V36/V29)</f>
        <v>-79.972310606444211</v>
      </c>
      <c r="W37" s="1" t="s">
        <v>55</v>
      </c>
      <c r="X37" s="1"/>
    </row>
    <row r="38" spans="2:24" ht="15.75" x14ac:dyDescent="0.25">
      <c r="B38" s="1" t="s">
        <v>75</v>
      </c>
      <c r="C38" s="1"/>
      <c r="D38" s="3">
        <f>10^(D35/20)*D37</f>
        <v>1.5886564694485624E-2</v>
      </c>
      <c r="E38" s="1" t="s">
        <v>80</v>
      </c>
      <c r="F38" s="1"/>
      <c r="G38" s="1"/>
      <c r="H38" s="1"/>
      <c r="I38" s="1"/>
      <c r="J38" s="1"/>
      <c r="K38" s="1"/>
      <c r="L38" s="1"/>
      <c r="M38" s="1"/>
      <c r="N38" s="1"/>
      <c r="O38" s="1"/>
      <c r="P38" s="1"/>
      <c r="Q38" s="1"/>
      <c r="R38" s="1"/>
      <c r="S38" s="1"/>
      <c r="T38" s="1"/>
      <c r="U38" s="1"/>
      <c r="V38" s="1"/>
      <c r="W38" s="1"/>
      <c r="X38" s="1"/>
    </row>
    <row r="39" spans="2:24" ht="15.75" x14ac:dyDescent="0.25">
      <c r="B39" s="1"/>
      <c r="C39" s="1"/>
      <c r="D39" s="1"/>
      <c r="E39" s="1"/>
      <c r="F39" s="1"/>
      <c r="G39" s="1"/>
      <c r="H39" s="1"/>
      <c r="I39" s="1"/>
      <c r="J39" s="1"/>
      <c r="K39" s="1"/>
      <c r="L39" s="1"/>
      <c r="M39" s="1"/>
      <c r="N39" s="1"/>
      <c r="O39" s="1"/>
      <c r="P39" s="1"/>
      <c r="Q39" s="1"/>
      <c r="R39" s="1"/>
      <c r="S39" s="1"/>
      <c r="T39" s="1"/>
      <c r="U39" s="1"/>
      <c r="V39" s="1"/>
      <c r="W39" s="1"/>
      <c r="X39" s="1"/>
    </row>
    <row r="40" spans="2:24" ht="15.75" x14ac:dyDescent="0.25">
      <c r="B40" s="1"/>
      <c r="C40" s="1"/>
      <c r="D40" s="1"/>
      <c r="E40" s="1"/>
      <c r="F40" s="1"/>
      <c r="G40" s="1"/>
      <c r="H40" s="1"/>
      <c r="I40" s="1"/>
      <c r="J40" s="1"/>
      <c r="K40" s="1"/>
      <c r="L40" s="1"/>
      <c r="M40" s="1"/>
      <c r="N40" s="1"/>
      <c r="O40" s="1"/>
      <c r="P40" s="1"/>
      <c r="Q40" s="1"/>
      <c r="R40" s="1"/>
      <c r="S40" s="1"/>
      <c r="T40" s="1"/>
      <c r="U40" s="1"/>
      <c r="V40" s="1"/>
      <c r="W40" s="1"/>
      <c r="X40" s="1"/>
    </row>
    <row r="41" spans="2:24" ht="15.75" x14ac:dyDescent="0.25">
      <c r="B41" s="6" t="s">
        <v>120</v>
      </c>
      <c r="C41" s="1"/>
      <c r="D41" s="1"/>
      <c r="E41" s="1"/>
      <c r="F41" s="1"/>
      <c r="G41" s="1"/>
      <c r="H41" s="1"/>
      <c r="I41" s="1"/>
      <c r="J41" s="1"/>
      <c r="K41" s="1"/>
      <c r="L41" s="1"/>
      <c r="M41" s="1"/>
      <c r="N41" s="1"/>
      <c r="O41" s="1"/>
      <c r="P41" s="1"/>
      <c r="Q41" s="1"/>
      <c r="R41" s="1"/>
      <c r="S41" s="1"/>
      <c r="T41" s="1"/>
      <c r="U41" s="1"/>
      <c r="V41" s="1"/>
      <c r="W41" s="1"/>
      <c r="X41" s="1"/>
    </row>
    <row r="42" spans="2:24" ht="15.75" x14ac:dyDescent="0.25">
      <c r="B42" s="1"/>
      <c r="C42" s="1"/>
      <c r="D42" s="1"/>
      <c r="E42" s="1"/>
      <c r="F42" s="1"/>
      <c r="G42" s="1"/>
      <c r="H42" s="1"/>
      <c r="I42" s="1"/>
      <c r="J42" s="1"/>
      <c r="K42" s="1"/>
      <c r="L42" s="1"/>
      <c r="M42" s="1"/>
      <c r="N42" s="1"/>
      <c r="O42" s="1"/>
      <c r="P42" s="1"/>
      <c r="Q42" s="1"/>
      <c r="R42" s="1"/>
      <c r="S42" s="1"/>
      <c r="T42" s="1"/>
      <c r="U42" s="1"/>
      <c r="V42" s="1"/>
      <c r="W42" s="1"/>
      <c r="X42" s="1"/>
    </row>
    <row r="43" spans="2:24" ht="15.75" x14ac:dyDescent="0.25">
      <c r="B43" s="1" t="s">
        <v>73</v>
      </c>
      <c r="C43" s="1"/>
      <c r="D43" s="4">
        <v>86</v>
      </c>
      <c r="E43" s="1" t="s">
        <v>74</v>
      </c>
      <c r="F43" s="1"/>
      <c r="G43" s="1"/>
      <c r="H43" s="1"/>
      <c r="I43" s="1"/>
      <c r="J43" s="1"/>
      <c r="K43" s="1"/>
      <c r="L43" s="1"/>
      <c r="M43" s="1"/>
      <c r="N43" s="1"/>
      <c r="O43" s="1"/>
      <c r="P43" s="1"/>
      <c r="Q43" s="1"/>
      <c r="R43" s="1"/>
      <c r="S43" s="1"/>
      <c r="T43" s="1"/>
      <c r="U43" s="1"/>
      <c r="V43" s="1"/>
      <c r="W43" s="1"/>
      <c r="X43" s="1"/>
    </row>
    <row r="44" spans="2:24" ht="15.75" x14ac:dyDescent="0.25">
      <c r="B44" s="1" t="s">
        <v>82</v>
      </c>
      <c r="C44" s="1"/>
      <c r="D44" s="3">
        <f>10^(D43/20)*0.0002</f>
        <v>3.9905246299377586</v>
      </c>
      <c r="E44" s="1" t="s">
        <v>79</v>
      </c>
      <c r="F44" s="1"/>
      <c r="G44" s="1"/>
      <c r="H44" s="1"/>
      <c r="I44" s="1"/>
      <c r="J44" s="1"/>
      <c r="K44" s="1"/>
      <c r="L44" s="1"/>
      <c r="M44" s="1"/>
      <c r="N44" s="1"/>
      <c r="O44" s="1"/>
      <c r="P44" s="1"/>
      <c r="Q44" s="1"/>
      <c r="R44" s="1"/>
      <c r="S44" s="1"/>
      <c r="T44" s="1"/>
      <c r="U44" s="1"/>
      <c r="V44" s="1"/>
      <c r="W44" s="1"/>
      <c r="X44" s="1"/>
    </row>
    <row r="45" spans="2:24" ht="15.75" x14ac:dyDescent="0.25">
      <c r="B45" s="1" t="s">
        <v>75</v>
      </c>
      <c r="C45" s="1"/>
      <c r="D45" s="4">
        <v>3.0000000000000001E-3</v>
      </c>
      <c r="E45" s="1" t="s">
        <v>80</v>
      </c>
      <c r="F45" s="1"/>
      <c r="G45" s="1"/>
      <c r="H45" s="1"/>
      <c r="I45" s="1"/>
      <c r="J45" s="1"/>
      <c r="K45" s="1" t="s">
        <v>106</v>
      </c>
      <c r="L45" s="1"/>
      <c r="M45" s="1"/>
      <c r="N45" s="1"/>
      <c r="O45" s="1"/>
      <c r="P45" s="1"/>
      <c r="Q45" s="1"/>
      <c r="R45" s="1"/>
      <c r="S45" s="1"/>
      <c r="T45" s="1"/>
      <c r="U45" s="1"/>
      <c r="V45" s="1"/>
      <c r="W45" s="1"/>
      <c r="X45" s="1"/>
    </row>
    <row r="46" spans="2:24" ht="15.75" x14ac:dyDescent="0.25">
      <c r="B46" s="1" t="s">
        <v>107</v>
      </c>
      <c r="C46" s="1"/>
      <c r="D46" s="4">
        <v>405</v>
      </c>
      <c r="E46" s="1" t="s">
        <v>109</v>
      </c>
      <c r="F46" s="1"/>
      <c r="G46" s="1"/>
      <c r="H46" s="1"/>
      <c r="I46" s="1"/>
      <c r="J46" s="1"/>
      <c r="K46" s="1" t="s">
        <v>111</v>
      </c>
      <c r="L46" s="1"/>
      <c r="M46" s="1"/>
      <c r="N46" s="1"/>
      <c r="O46" s="1"/>
      <c r="P46" s="1"/>
      <c r="Q46" s="1"/>
      <c r="R46" s="1"/>
      <c r="S46" s="1"/>
      <c r="T46" s="1"/>
      <c r="U46" s="1"/>
      <c r="V46" s="1"/>
      <c r="W46" s="1"/>
      <c r="X46" s="1"/>
    </row>
    <row r="47" spans="2:24" ht="15.75" x14ac:dyDescent="0.25">
      <c r="B47" s="1" t="s">
        <v>108</v>
      </c>
      <c r="C47" s="1"/>
      <c r="D47" s="4">
        <v>72.3</v>
      </c>
      <c r="E47" s="1" t="s">
        <v>109</v>
      </c>
      <c r="F47" s="1"/>
      <c r="G47" s="1"/>
      <c r="H47" s="1"/>
      <c r="I47" s="1"/>
      <c r="J47" s="1"/>
      <c r="K47" s="1" t="s">
        <v>121</v>
      </c>
      <c r="L47" s="1"/>
      <c r="M47" s="1"/>
      <c r="N47" s="1"/>
      <c r="O47" s="1"/>
      <c r="P47" s="1"/>
      <c r="Q47" s="1"/>
      <c r="R47" s="1"/>
      <c r="S47" s="1"/>
      <c r="T47" s="1"/>
    </row>
    <row r="48" spans="2:24" ht="15.75" x14ac:dyDescent="0.25">
      <c r="B48" s="1" t="s">
        <v>110</v>
      </c>
      <c r="C48" s="1"/>
      <c r="D48" s="3">
        <f>D45*(D47+D46)/D46</f>
        <v>3.5355555555555561E-3</v>
      </c>
      <c r="E48" s="1" t="s">
        <v>80</v>
      </c>
      <c r="F48" s="1"/>
      <c r="G48" s="1"/>
      <c r="H48" s="1"/>
      <c r="I48" s="1"/>
      <c r="J48" s="1"/>
      <c r="K48" s="1" t="s">
        <v>123</v>
      </c>
      <c r="L48" s="1"/>
      <c r="M48" s="1"/>
      <c r="N48" s="1"/>
      <c r="O48" s="1"/>
      <c r="P48" s="1"/>
      <c r="Q48" s="1"/>
      <c r="R48" s="1"/>
      <c r="S48" s="1"/>
      <c r="T48" s="1"/>
    </row>
    <row r="49" spans="2:20" ht="15.75" x14ac:dyDescent="0.25">
      <c r="B49" s="1" t="s">
        <v>105</v>
      </c>
      <c r="C49" s="1"/>
      <c r="D49" s="7">
        <f>20*LOG10(D48/D44)</f>
        <v>-61.05144659585487</v>
      </c>
      <c r="E49" s="1" t="s">
        <v>55</v>
      </c>
      <c r="F49" s="1"/>
      <c r="G49" s="1"/>
      <c r="H49" s="1"/>
      <c r="I49" s="1"/>
      <c r="J49" s="1"/>
      <c r="K49" s="1"/>
      <c r="L49" s="1"/>
      <c r="M49" s="1"/>
      <c r="N49" s="1"/>
      <c r="O49" s="1"/>
      <c r="P49" s="1"/>
      <c r="Q49" s="1"/>
      <c r="R49" s="1"/>
      <c r="S49" s="1"/>
      <c r="T49" s="1"/>
    </row>
    <row r="50" spans="2:20" ht="15.75" x14ac:dyDescent="0.25">
      <c r="B50" s="1"/>
      <c r="C50" s="1"/>
      <c r="D50" s="1"/>
      <c r="E50" s="1"/>
      <c r="F50" s="1"/>
      <c r="G50" s="1"/>
      <c r="H50" s="1"/>
      <c r="I50" s="1"/>
      <c r="J50" s="1"/>
      <c r="K50" s="1"/>
      <c r="L50" s="1"/>
      <c r="M50" s="1"/>
      <c r="N50" s="1"/>
      <c r="O50" s="1"/>
      <c r="P50" s="1"/>
      <c r="Q50" s="1"/>
      <c r="R50" s="1"/>
      <c r="S50" s="1"/>
      <c r="T50" s="1"/>
    </row>
    <row r="51" spans="2:20" ht="15.75" x14ac:dyDescent="0.25">
      <c r="B51" s="1"/>
      <c r="C51" s="1"/>
      <c r="D51" s="1"/>
      <c r="E51" s="1"/>
      <c r="F51" s="1"/>
      <c r="G51" s="1"/>
      <c r="H51" s="1"/>
      <c r="I51" s="1"/>
      <c r="J51" s="1"/>
      <c r="K51" s="1"/>
      <c r="L51" s="1"/>
      <c r="M51" s="1"/>
      <c r="N51" s="1"/>
      <c r="O51" s="1"/>
      <c r="P51" s="1"/>
      <c r="Q51" s="1"/>
      <c r="R51" s="1"/>
      <c r="S51" s="1"/>
      <c r="T51" s="1"/>
    </row>
    <row r="52" spans="2:20" ht="15.75" x14ac:dyDescent="0.25">
      <c r="B52" s="6" t="s">
        <v>159</v>
      </c>
      <c r="C52" s="1"/>
      <c r="D52" s="1"/>
      <c r="E52" s="1"/>
      <c r="F52" s="1"/>
      <c r="G52" s="1"/>
      <c r="K52" s="1"/>
      <c r="T52" s="1"/>
    </row>
    <row r="53" spans="2:20" ht="15.75" x14ac:dyDescent="0.25">
      <c r="B53" s="1"/>
      <c r="C53" s="1"/>
      <c r="D53" s="1"/>
      <c r="E53" s="1"/>
      <c r="F53" s="1"/>
      <c r="G53" s="1"/>
      <c r="K53" s="1"/>
      <c r="T53" s="1"/>
    </row>
    <row r="54" spans="2:20" ht="17.25" x14ac:dyDescent="0.3">
      <c r="B54" s="1" t="s">
        <v>160</v>
      </c>
      <c r="C54" s="1"/>
      <c r="D54" s="4">
        <v>600</v>
      </c>
      <c r="E54" s="32" t="s">
        <v>143</v>
      </c>
      <c r="F54" s="1"/>
    </row>
    <row r="55" spans="2:20" ht="15.75" x14ac:dyDescent="0.25">
      <c r="B55" s="1" t="s">
        <v>162</v>
      </c>
      <c r="C55" s="1"/>
      <c r="D55" s="4">
        <v>48.06</v>
      </c>
      <c r="E55" s="1" t="s">
        <v>80</v>
      </c>
      <c r="F55" s="1"/>
    </row>
    <row r="56" spans="2:20" ht="15.75" x14ac:dyDescent="0.25">
      <c r="B56" s="1" t="s">
        <v>163</v>
      </c>
      <c r="C56" s="1"/>
      <c r="D56" s="4">
        <v>20.14</v>
      </c>
      <c r="E56" s="1" t="s">
        <v>80</v>
      </c>
      <c r="F56" s="1"/>
    </row>
    <row r="57" spans="2:20" ht="15.75" x14ac:dyDescent="0.25">
      <c r="B57" s="1" t="s">
        <v>164</v>
      </c>
      <c r="C57" s="1"/>
      <c r="D57" s="3">
        <f>D56/D54</f>
        <v>3.3566666666666668E-2</v>
      </c>
      <c r="E57" s="1" t="s">
        <v>161</v>
      </c>
      <c r="F57" s="1"/>
    </row>
    <row r="58" spans="2:20" ht="17.25" x14ac:dyDescent="0.3">
      <c r="B58" s="1" t="s">
        <v>167</v>
      </c>
      <c r="C58" s="1"/>
      <c r="D58" s="3">
        <f>(D55-D56)/D57</f>
        <v>831.77755710029794</v>
      </c>
      <c r="E58" s="32" t="s">
        <v>143</v>
      </c>
      <c r="F58" s="1"/>
    </row>
    <row r="59" spans="2:20" ht="15.75" x14ac:dyDescent="0.25">
      <c r="B59" s="1"/>
      <c r="C59" s="1"/>
      <c r="D59" s="1"/>
      <c r="E59" s="1"/>
      <c r="F59" s="1"/>
    </row>
    <row r="60" spans="2:20" ht="17.25" x14ac:dyDescent="0.3">
      <c r="B60" s="1" t="s">
        <v>165</v>
      </c>
      <c r="C60" s="1"/>
      <c r="D60" s="4">
        <v>600</v>
      </c>
      <c r="E60" s="32" t="s">
        <v>143</v>
      </c>
      <c r="F60" s="1"/>
    </row>
    <row r="61" spans="2:20" ht="17.25" x14ac:dyDescent="0.3">
      <c r="B61" s="1" t="s">
        <v>166</v>
      </c>
      <c r="C61" s="1"/>
      <c r="D61" s="3">
        <f>D60-D58</f>
        <v>-231.77755710029794</v>
      </c>
      <c r="E61" s="32" t="s">
        <v>143</v>
      </c>
      <c r="F61" s="1"/>
    </row>
    <row r="62" spans="2:20" ht="15.75" x14ac:dyDescent="0.25">
      <c r="B62" s="1"/>
      <c r="C62" s="1"/>
      <c r="D62" s="1"/>
      <c r="E62" s="1"/>
      <c r="F62" s="1"/>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1863C-9DEE-41BD-9858-F44F8154D93A}">
  <sheetPr>
    <pageSetUpPr fitToPage="1"/>
  </sheetPr>
  <dimension ref="A1:O68"/>
  <sheetViews>
    <sheetView workbookViewId="0">
      <selection activeCell="A2" sqref="A2"/>
    </sheetView>
  </sheetViews>
  <sheetFormatPr defaultRowHeight="14.25" x14ac:dyDescent="0.2"/>
  <cols>
    <col min="1" max="1" width="9.140625" style="33"/>
    <col min="2" max="2" width="12.5703125" style="33" customWidth="1"/>
    <col min="3" max="3" width="11.5703125" style="33" customWidth="1"/>
    <col min="4" max="4" width="14" style="33" customWidth="1"/>
    <col min="5" max="5" width="8.5703125" style="33" customWidth="1"/>
    <col min="6" max="6" width="12.5703125" style="33" customWidth="1"/>
    <col min="7" max="8" width="11.5703125" style="33" customWidth="1"/>
    <col min="9" max="9" width="11.42578125" style="33" customWidth="1"/>
    <col min="10" max="10" width="11.7109375" style="33" customWidth="1"/>
    <col min="11" max="11" width="11.5703125" style="33" customWidth="1"/>
    <col min="12" max="12" width="11.7109375" style="33" customWidth="1"/>
    <col min="13" max="13" width="11.140625" style="33" customWidth="1"/>
    <col min="14" max="14" width="10.140625" style="33" bestFit="1" customWidth="1"/>
    <col min="15" max="15" width="9.7109375" style="33" customWidth="1"/>
    <col min="16" max="16384" width="9.140625" style="33"/>
  </cols>
  <sheetData>
    <row r="1" spans="1:2" ht="20.25" x14ac:dyDescent="0.3">
      <c r="A1" s="5" t="s">
        <v>173</v>
      </c>
      <c r="B1" s="5"/>
    </row>
    <row r="60" spans="2:15" x14ac:dyDescent="0.2">
      <c r="B60" s="33" t="s">
        <v>174</v>
      </c>
      <c r="C60" s="33" t="s">
        <v>169</v>
      </c>
      <c r="D60" s="33" t="s">
        <v>176</v>
      </c>
      <c r="E60" s="33" t="s">
        <v>171</v>
      </c>
      <c r="F60" s="34">
        <v>43488</v>
      </c>
      <c r="G60" s="34">
        <v>43490</v>
      </c>
      <c r="H60" s="34">
        <v>43492</v>
      </c>
      <c r="I60" s="34">
        <v>43493</v>
      </c>
      <c r="J60" s="34">
        <v>44639</v>
      </c>
      <c r="K60" s="34">
        <v>44640</v>
      </c>
      <c r="L60" s="34">
        <v>44646</v>
      </c>
      <c r="M60" s="34">
        <v>44647</v>
      </c>
      <c r="N60" s="34">
        <v>44647</v>
      </c>
      <c r="O60" s="34">
        <v>44654</v>
      </c>
    </row>
    <row r="61" spans="2:15" x14ac:dyDescent="0.2">
      <c r="M61" s="33">
        <v>1311</v>
      </c>
      <c r="N61" s="33" t="s">
        <v>172</v>
      </c>
      <c r="O61" s="33" t="s">
        <v>172</v>
      </c>
    </row>
    <row r="63" spans="2:15" x14ac:dyDescent="0.2">
      <c r="B63" s="33" t="s">
        <v>175</v>
      </c>
      <c r="C63" s="33">
        <v>365</v>
      </c>
      <c r="D63" s="33">
        <v>396</v>
      </c>
      <c r="E63" s="33">
        <v>4.2999999999999997E-2</v>
      </c>
      <c r="F63" s="33">
        <v>-61.27</v>
      </c>
      <c r="G63" s="33">
        <v>-61.2</v>
      </c>
      <c r="H63" s="33">
        <v>-61.04</v>
      </c>
      <c r="I63" s="33">
        <v>-61.12</v>
      </c>
      <c r="J63" s="33">
        <v>-61.15</v>
      </c>
      <c r="K63" s="33" t="e">
        <f>NA()</f>
        <v>#N/A</v>
      </c>
      <c r="L63" s="33">
        <v>-61.1</v>
      </c>
      <c r="M63" s="33">
        <v>-61.1</v>
      </c>
      <c r="N63" s="33">
        <v>-61.1</v>
      </c>
      <c r="O63" s="33">
        <v>-61.18</v>
      </c>
    </row>
    <row r="64" spans="2:15" x14ac:dyDescent="0.2">
      <c r="B64" s="33" t="s">
        <v>177</v>
      </c>
      <c r="C64" s="33">
        <v>3177</v>
      </c>
      <c r="D64" s="33">
        <v>346</v>
      </c>
      <c r="E64" s="33">
        <v>0.03</v>
      </c>
      <c r="F64" s="33">
        <v>-61.13</v>
      </c>
      <c r="G64" s="33">
        <v>-61.15</v>
      </c>
      <c r="H64" s="33">
        <v>-61</v>
      </c>
      <c r="I64" s="33">
        <v>-60.48</v>
      </c>
      <c r="J64" s="33">
        <v>-61.4</v>
      </c>
      <c r="K64" s="33" t="e">
        <f>NA()</f>
        <v>#N/A</v>
      </c>
      <c r="L64" s="33">
        <v>-61.4</v>
      </c>
      <c r="M64" s="33">
        <v>-61.4</v>
      </c>
      <c r="N64" s="33">
        <v>-61.4</v>
      </c>
      <c r="O64" s="33">
        <v>-61.43</v>
      </c>
    </row>
    <row r="65" spans="2:15" x14ac:dyDescent="0.2">
      <c r="B65" s="33" t="s">
        <v>178</v>
      </c>
      <c r="C65" s="33">
        <v>4159</v>
      </c>
      <c r="D65" s="33">
        <v>388</v>
      </c>
      <c r="E65" s="33">
        <v>2.5999999999999999E-2</v>
      </c>
      <c r="F65" s="33">
        <v>-61.9</v>
      </c>
      <c r="G65" s="33" t="e">
        <f>NA()</f>
        <v>#N/A</v>
      </c>
      <c r="H65" s="33">
        <v>-61.8</v>
      </c>
      <c r="I65" s="33">
        <v>-61.7</v>
      </c>
      <c r="J65" s="33">
        <v>-61.95</v>
      </c>
      <c r="K65" s="33">
        <v>-61.9</v>
      </c>
      <c r="L65" s="33">
        <v>-62.28</v>
      </c>
      <c r="M65" s="33">
        <v>-61.75</v>
      </c>
      <c r="N65" s="33">
        <v>-61.95</v>
      </c>
      <c r="O65" s="33">
        <v>-61.75</v>
      </c>
    </row>
    <row r="66" spans="2:15" x14ac:dyDescent="0.2">
      <c r="B66" s="33" t="s">
        <v>178</v>
      </c>
      <c r="C66" s="33">
        <v>4199</v>
      </c>
      <c r="D66" s="33">
        <v>375</v>
      </c>
      <c r="E66" s="33">
        <v>4.2999999999999997E-2</v>
      </c>
      <c r="F66" s="33" t="e">
        <f>NA()</f>
        <v>#N/A</v>
      </c>
      <c r="G66" s="33" t="e">
        <f>NA()</f>
        <v>#N/A</v>
      </c>
      <c r="H66" s="33" t="e">
        <f>NA()</f>
        <v>#N/A</v>
      </c>
      <c r="I66" s="33">
        <v>-65.489999999999995</v>
      </c>
      <c r="J66" s="33">
        <v>-65.2</v>
      </c>
      <c r="K66" s="33" t="e">
        <f>NA()</f>
        <v>#N/A</v>
      </c>
      <c r="L66" s="33">
        <v>-65.2</v>
      </c>
      <c r="M66" s="33">
        <v>-65.2</v>
      </c>
      <c r="N66" s="33">
        <v>-65.3</v>
      </c>
      <c r="O66" s="33">
        <v>-65.099999999999994</v>
      </c>
    </row>
    <row r="67" spans="2:15" x14ac:dyDescent="0.2">
      <c r="B67" s="33" t="s">
        <v>178</v>
      </c>
      <c r="C67" s="33">
        <v>6067</v>
      </c>
      <c r="D67" s="33">
        <v>390</v>
      </c>
      <c r="E67" s="33">
        <v>2.3E-2</v>
      </c>
      <c r="F67" s="33" t="e">
        <f>NA()</f>
        <v>#N/A</v>
      </c>
      <c r="G67" s="33" t="e">
        <f>NA()</f>
        <v>#N/A</v>
      </c>
      <c r="H67" s="33" t="e">
        <f>NA()</f>
        <v>#N/A</v>
      </c>
      <c r="I67" s="33" t="e">
        <f>NA()</f>
        <v>#N/A</v>
      </c>
      <c r="J67" s="33" t="e">
        <f>NA()</f>
        <v>#N/A</v>
      </c>
      <c r="K67" s="33" t="e">
        <f>NA()</f>
        <v>#N/A</v>
      </c>
      <c r="L67" s="33">
        <v>-65.75</v>
      </c>
      <c r="M67" s="33">
        <v>-65.75</v>
      </c>
      <c r="N67" s="33">
        <v>-65.849999999999994</v>
      </c>
      <c r="O67" s="33">
        <v>-65.8</v>
      </c>
    </row>
    <row r="68" spans="2:15" x14ac:dyDescent="0.2">
      <c r="B68" s="33" t="e">
        <f>NA()</f>
        <v>#N/A</v>
      </c>
      <c r="C68" s="54" t="s">
        <v>170</v>
      </c>
      <c r="D68" s="54">
        <v>989</v>
      </c>
      <c r="E68" s="54">
        <v>0.02</v>
      </c>
      <c r="F68" s="33" t="e">
        <f>NA()</f>
        <v>#N/A</v>
      </c>
      <c r="G68" s="33" t="e">
        <f>NA()</f>
        <v>#N/A</v>
      </c>
      <c r="H68" s="33" t="e">
        <f>NA()</f>
        <v>#N/A</v>
      </c>
      <c r="I68" s="33" t="e">
        <f>NA()</f>
        <v>#N/A</v>
      </c>
      <c r="J68" s="33" t="e">
        <f>NA()</f>
        <v>#N/A</v>
      </c>
      <c r="K68" s="33" t="e">
        <f>NA()</f>
        <v>#N/A</v>
      </c>
      <c r="L68" s="33">
        <v>-52.3</v>
      </c>
      <c r="M68" s="33">
        <v>-52.4</v>
      </c>
      <c r="N68" s="33">
        <v>-52.6</v>
      </c>
      <c r="O68" s="33">
        <v>-52.4</v>
      </c>
    </row>
  </sheetData>
  <pageMargins left="0.7" right="0.7" top="0.75" bottom="0.75" header="0.3" footer="0.3"/>
  <pageSetup scale="6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Introduction</vt:lpstr>
      <vt:lpstr>Barometric Pressure</vt:lpstr>
      <vt:lpstr>Mechanical Service</vt:lpstr>
      <vt:lpstr>Calibration</vt:lpstr>
      <vt:lpstr>Switch Functions</vt:lpstr>
      <vt:lpstr>The Red Dot</vt:lpstr>
      <vt:lpstr>Range Switch Resistance Error</vt:lpstr>
      <vt:lpstr>dB and Small Dial</vt:lpstr>
      <vt:lpstr>Accuracy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ConradH</dc:creator>
  <cp:lastModifiedBy>ConradH</cp:lastModifiedBy>
  <cp:lastPrinted>2022-03-27T00:30:44Z</cp:lastPrinted>
  <dcterms:created xsi:type="dcterms:W3CDTF">2019-01-06T15:01:21Z</dcterms:created>
  <dcterms:modified xsi:type="dcterms:W3CDTF">2022-04-06T02:58:46Z</dcterms:modified>
</cp:coreProperties>
</file>